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tables/table1.xml" ContentType="application/vnd.openxmlformats-officedocument.spreadsheetml.table+xml"/>
  <Override PartName="/xl/drawings/drawing5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drawings/drawing6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charts/chart1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2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572c80e476643a9/Documentos/bekka studio/financeiro/"/>
    </mc:Choice>
  </mc:AlternateContent>
  <xr:revisionPtr revIDLastSave="410" documentId="8_{35E46609-A80E-40E9-B382-106180CF3F59}" xr6:coauthVersionLast="47" xr6:coauthVersionMax="47" xr10:uidLastSave="{75EF5A33-699F-44E7-ADEF-BB0C8BE56343}"/>
  <bookViews>
    <workbookView showSheetTabs="0" xWindow="-108" yWindow="-108" windowWidth="23256" windowHeight="12456" activeTab="3" xr2:uid="{5B84BDC5-D498-46A0-B96A-AFC5B6A24698}"/>
  </bookViews>
  <sheets>
    <sheet name="Instruções" sheetId="9" r:id="rId1"/>
    <sheet name="Vendas" sheetId="1" r:id="rId2"/>
    <sheet name="Compras" sheetId="2" r:id="rId3"/>
    <sheet name="Recebimentos_Pagamentos" sheetId="8" r:id="rId4"/>
    <sheet name="Plano de Contas" sheetId="3" r:id="rId5"/>
    <sheet name="Indicadores" sheetId="5" r:id="rId6"/>
  </sheets>
  <definedNames>
    <definedName name="_xlchart.v1.0" hidden="1">'Plano de Contas'!$B$9:$B$27</definedName>
    <definedName name="_xlchart.v1.1" hidden="1">'Plano de Contas'!$H$9:$H$27</definedName>
    <definedName name="_xlnm.Print_Area" localSheetId="3">Recebimentos_Pagamentos!$A$1:$K$32</definedName>
    <definedName name="Categoria">'Plano de Contas'!$B$9:$B$22</definedName>
    <definedName name="Pagamento">'Plano de Contas'!$D$9:$D$27</definedName>
    <definedName name="Receber">Operação[Recebimento]</definedName>
    <definedName name="Recebimento">'Plano de Contas'!$F$9</definedName>
    <definedName name="Resultado">'Plano de Contas'!$H$9:$H$27</definedName>
    <definedName name="Tipos">#REF!</definedName>
    <definedName name="_xlnm.Print_Titles" localSheetId="3">Recebimentos_Pagamentos!$9:$9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2" i="3" l="1"/>
  <c r="I9" i="2"/>
  <c r="E6" i="2"/>
  <c r="I10" i="2"/>
  <c r="I11" i="2"/>
  <c r="I12" i="2"/>
  <c r="I13" i="2"/>
  <c r="I16" i="2"/>
  <c r="I17" i="2"/>
  <c r="I18" i="2"/>
  <c r="I19" i="2"/>
  <c r="I20" i="2"/>
  <c r="I21" i="2"/>
  <c r="I22" i="2"/>
  <c r="I23" i="2"/>
  <c r="I13" i="1"/>
  <c r="I14" i="1"/>
  <c r="I15" i="1"/>
  <c r="I16" i="1"/>
  <c r="I17" i="1"/>
  <c r="I18" i="1"/>
  <c r="I19" i="1"/>
  <c r="I20" i="1"/>
  <c r="I21" i="1"/>
  <c r="I22" i="1"/>
  <c r="I23" i="1"/>
  <c r="I9" i="1"/>
  <c r="I10" i="1"/>
  <c r="I11" i="1"/>
  <c r="I12" i="1"/>
  <c r="H10" i="3" l="1"/>
  <c r="H11" i="3"/>
  <c r="H12" i="3"/>
  <c r="H13" i="3"/>
  <c r="H14" i="3"/>
  <c r="H15" i="3"/>
  <c r="H16" i="3"/>
  <c r="H17" i="3"/>
  <c r="H18" i="3"/>
  <c r="H19" i="3"/>
  <c r="H20" i="3"/>
  <c r="H21" i="3"/>
  <c r="H23" i="3"/>
  <c r="H24" i="3"/>
  <c r="H25" i="3"/>
  <c r="H26" i="3"/>
  <c r="H27" i="3"/>
  <c r="H9" i="3"/>
  <c r="I14" i="3"/>
  <c r="I13" i="3"/>
  <c r="J14" i="3"/>
  <c r="J9" i="3" l="1"/>
  <c r="N11" i="5" s="1"/>
  <c r="I11" i="3"/>
  <c r="F7" i="5" s="1"/>
  <c r="J11" i="3"/>
  <c r="B7" i="5" s="1"/>
  <c r="I9" i="3"/>
  <c r="J11" i="5" s="1"/>
  <c r="H6" i="8" l="1"/>
  <c r="F11" i="5" s="1"/>
  <c r="G6" i="8"/>
  <c r="B11" i="5" s="1"/>
  <c r="N7" i="5"/>
  <c r="E6" i="1"/>
  <c r="J7" i="5" s="1"/>
  <c r="J6" i="8" l="1"/>
</calcChain>
</file>

<file path=xl/sharedStrings.xml><?xml version="1.0" encoding="utf-8"?>
<sst xmlns="http://schemas.openxmlformats.org/spreadsheetml/2006/main" count="358" uniqueCount="188">
  <si>
    <t>Data</t>
  </si>
  <si>
    <t>Documento</t>
  </si>
  <si>
    <t>Cliente</t>
  </si>
  <si>
    <t>Valor</t>
  </si>
  <si>
    <t>Fornecedor</t>
  </si>
  <si>
    <t>Categoria</t>
  </si>
  <si>
    <t>Material Limpeza</t>
  </si>
  <si>
    <t>Categorias</t>
  </si>
  <si>
    <t>Água</t>
  </si>
  <si>
    <t>Combustível</t>
  </si>
  <si>
    <t>Despesas Bancárias</t>
  </si>
  <si>
    <t>Juros</t>
  </si>
  <si>
    <t>Pagamento</t>
  </si>
  <si>
    <t>Recebimento</t>
  </si>
  <si>
    <t>Venda a Cliente</t>
  </si>
  <si>
    <t>Outros</t>
  </si>
  <si>
    <t>Mercado</t>
  </si>
  <si>
    <t>Papelaria</t>
  </si>
  <si>
    <t>Descrição</t>
  </si>
  <si>
    <t>Forma de Recebimento</t>
  </si>
  <si>
    <t>Forma de Pagamento</t>
  </si>
  <si>
    <t>Recebimento R$</t>
  </si>
  <si>
    <t>Pagamento R$</t>
  </si>
  <si>
    <t>Recebimentos</t>
  </si>
  <si>
    <t>Pagamentos</t>
  </si>
  <si>
    <t>Saldo</t>
  </si>
  <si>
    <t>Pro Labore</t>
  </si>
  <si>
    <t>Salários Funcionários</t>
  </si>
  <si>
    <t>PLANO DE CONTAS</t>
  </si>
  <si>
    <t>Comissões de venda</t>
  </si>
  <si>
    <t>Produtos / Serviços</t>
  </si>
  <si>
    <t>Bancos</t>
  </si>
  <si>
    <t>Comunicação</t>
  </si>
  <si>
    <t>Veículos</t>
  </si>
  <si>
    <t>Fornecedor Matéria Prima</t>
  </si>
  <si>
    <t>Salários</t>
  </si>
  <si>
    <t>Materiais para produção</t>
  </si>
  <si>
    <t>Despesas de Venda</t>
  </si>
  <si>
    <t>Vencimento</t>
  </si>
  <si>
    <t>Tipo de custo</t>
  </si>
  <si>
    <t>Tipo de Custo</t>
  </si>
  <si>
    <t>Fixo</t>
  </si>
  <si>
    <t>Variável</t>
  </si>
  <si>
    <t>Prazo Médio</t>
  </si>
  <si>
    <t>Resultado</t>
  </si>
  <si>
    <t>Custo Fixo</t>
  </si>
  <si>
    <t>Custo Variável</t>
  </si>
  <si>
    <t>Conta</t>
  </si>
  <si>
    <t>Tipo</t>
  </si>
  <si>
    <t>PMP</t>
  </si>
  <si>
    <t>PMR</t>
  </si>
  <si>
    <t>Dia p/ Recebimento</t>
  </si>
  <si>
    <t>Campos azuis são editáveis</t>
  </si>
  <si>
    <t>Campos verdes são selecionáveis</t>
  </si>
  <si>
    <t>Vendas</t>
  </si>
  <si>
    <t>Assessorias</t>
  </si>
  <si>
    <t>Compras</t>
  </si>
  <si>
    <t>Prazo Médio de Venda (dias)</t>
  </si>
  <si>
    <t>Prazo Médio de Compra (dias)</t>
  </si>
  <si>
    <t>Total de Vendas (R$)</t>
  </si>
  <si>
    <t>Total de Compras (R$)</t>
  </si>
  <si>
    <t>Total de Recebimentos (R$)</t>
  </si>
  <si>
    <t>Total de Pagamentos (R$)</t>
  </si>
  <si>
    <t>Total dos Custos Fixos (R$)</t>
  </si>
  <si>
    <t>Total dos Custos Variáveis (R$)</t>
  </si>
  <si>
    <t>ENTRADAS</t>
  </si>
  <si>
    <t>1.1.</t>
  </si>
  <si>
    <t>RECEITAS</t>
  </si>
  <si>
    <t>1.1.1</t>
  </si>
  <si>
    <t>1.1.2</t>
  </si>
  <si>
    <t>2.</t>
  </si>
  <si>
    <t>SAÍDAS</t>
  </si>
  <si>
    <t>2.1</t>
  </si>
  <si>
    <t>CUSTOS/DESPESAS VARIÁVEIS</t>
  </si>
  <si>
    <t>2.1.1</t>
  </si>
  <si>
    <t>Matéria-prima e insumos</t>
  </si>
  <si>
    <t>2.1.2</t>
  </si>
  <si>
    <t>2.1.3</t>
  </si>
  <si>
    <t>2.1.4</t>
  </si>
  <si>
    <t>2.2</t>
  </si>
  <si>
    <t>2.2.1</t>
  </si>
  <si>
    <t>2.2.2</t>
  </si>
  <si>
    <t>FGTS</t>
  </si>
  <si>
    <t>2.2.3</t>
  </si>
  <si>
    <t>1/3 sobre Férias</t>
  </si>
  <si>
    <t>2.2.4</t>
  </si>
  <si>
    <t>13º salário</t>
  </si>
  <si>
    <t>2.2.5</t>
  </si>
  <si>
    <t>Rescisões Contratuais</t>
  </si>
  <si>
    <t>2.3</t>
  </si>
  <si>
    <t>DESPESAS ADMINISTRATIVAS</t>
  </si>
  <si>
    <t>2.3.1</t>
  </si>
  <si>
    <t>Pró - Labore</t>
  </si>
  <si>
    <t>2.3.2</t>
  </si>
  <si>
    <t>2.3.3</t>
  </si>
  <si>
    <t>2.3.4</t>
  </si>
  <si>
    <t>2.3.5</t>
  </si>
  <si>
    <t>Energia elétrica</t>
  </si>
  <si>
    <t>2.3.6</t>
  </si>
  <si>
    <t>2.3.7</t>
  </si>
  <si>
    <t>Telefone / Internet</t>
  </si>
  <si>
    <t>2.3.8</t>
  </si>
  <si>
    <t>Honorários de Terceiros (Contador/Adv./Consultor)</t>
  </si>
  <si>
    <t>2.3.9</t>
  </si>
  <si>
    <t>Material de Expediente</t>
  </si>
  <si>
    <t>2.3.10</t>
  </si>
  <si>
    <t>Limpeza e Conservação das Instalações</t>
  </si>
  <si>
    <t>Manut. e Cons. de Móveis, Utensílios e Equip. Infor.</t>
  </si>
  <si>
    <t>Despesas com Veículos</t>
  </si>
  <si>
    <t>2.4</t>
  </si>
  <si>
    <t>DESPESAS COM A PRODUÇÃO</t>
  </si>
  <si>
    <t>2.4.1</t>
  </si>
  <si>
    <t>2.5</t>
  </si>
  <si>
    <t>PROPAGANDA E MARKETING</t>
  </si>
  <si>
    <t>2.5.1</t>
  </si>
  <si>
    <t>Marketing</t>
  </si>
  <si>
    <t>2.5.2</t>
  </si>
  <si>
    <t>2.6</t>
  </si>
  <si>
    <t>DESPESAS BANCÁRIAS E FINANCEIRAS</t>
  </si>
  <si>
    <t>2.6.1</t>
  </si>
  <si>
    <t>2.7</t>
  </si>
  <si>
    <t>INVESTIMENTOS REALIZADOS</t>
  </si>
  <si>
    <t>2.7.1</t>
  </si>
  <si>
    <t>2.7.2</t>
  </si>
  <si>
    <t>2.7.3</t>
  </si>
  <si>
    <t>2.7.4</t>
  </si>
  <si>
    <t>2.7.5</t>
  </si>
  <si>
    <t>Impostos sobre vendas</t>
  </si>
  <si>
    <t>Frete de vendas</t>
  </si>
  <si>
    <t>Contabilidade / Consultoria</t>
  </si>
  <si>
    <t>Energia Elétrica</t>
  </si>
  <si>
    <t>Material Expediente</t>
  </si>
  <si>
    <t>Cartão</t>
  </si>
  <si>
    <t>Materiais para Produção</t>
  </si>
  <si>
    <t>Impostos sobre Vendas</t>
  </si>
  <si>
    <t>Comissões de Vendas</t>
  </si>
  <si>
    <t>Fretes de Vendas</t>
  </si>
  <si>
    <t>PESSOAS - CUSTO FIXO</t>
  </si>
  <si>
    <t>Aluguéis / IPTU</t>
  </si>
  <si>
    <t>Papelaria / Gráfica / Agência</t>
  </si>
  <si>
    <t>CONTROLES FINANCEIROS BÁSICOS</t>
  </si>
  <si>
    <t>Navegue entre planilhas utilizando os botões da parte superior</t>
  </si>
  <si>
    <t>Preencha as planilhas com as informações solicitadas. Alguns campos já vêm com opções de seleção</t>
  </si>
  <si>
    <t>Para inserir linhas nas planilhas editáveis, clique na palavra acima da linha e pressione TAB</t>
  </si>
  <si>
    <t>As planilhas estão pré configuradas para impressão no modo paisagem</t>
  </si>
  <si>
    <t>Fonte: SEBRAE/RS Modelo de Formulário da Consultoria em Gestão</t>
  </si>
  <si>
    <t>No campo dia para recebimento, informe a data prevista que o prazo médio será calculado automaticamente</t>
  </si>
  <si>
    <t>No campo vencimento, informe a data prevista que o prazo médio será calculado automaticamente</t>
  </si>
  <si>
    <t xml:space="preserve">Automaticamente nos campos destinados para valores que não pertencerem ao tipo escolhido, ficarão escuros, </t>
  </si>
  <si>
    <t>mostrando que não devem ser digitados dados neles</t>
  </si>
  <si>
    <t>Preencha os demais campos escolhendo entre as opções disponíveis ou digitando valores conforme cabeçalho</t>
  </si>
  <si>
    <t>Nas colunas Categorias, Pagamento e Recebimento escreva o que melhor se adapta a sua realidade, usando</t>
  </si>
  <si>
    <t xml:space="preserve">o plano de contas exemplo para definição de nomes e também para definir o tipo de custo, que deverá ser selecionado </t>
  </si>
  <si>
    <t>nas colunas verdes.</t>
  </si>
  <si>
    <r>
      <rPr>
        <b/>
        <sz val="11"/>
        <color theme="4" tint="-0.499984740745262"/>
        <rFont val="Arial Narrow"/>
        <family val="2"/>
      </rPr>
      <t>Planilha Indicadores</t>
    </r>
    <r>
      <rPr>
        <sz val="11"/>
        <color theme="4" tint="-0.499984740745262"/>
        <rFont val="Arial Narrow"/>
        <family val="2"/>
      </rPr>
      <t>: Não há necessidade de preenchimento</t>
    </r>
  </si>
  <si>
    <r>
      <rPr>
        <b/>
        <sz val="11"/>
        <color theme="4" tint="-0.499984740745262"/>
        <rFont val="Arial Narrow"/>
        <family val="2"/>
      </rPr>
      <t>Planilha Plano de Contas</t>
    </r>
    <r>
      <rPr>
        <sz val="11"/>
        <color theme="4" tint="-0.499984740745262"/>
        <rFont val="Arial Narrow"/>
        <family val="2"/>
      </rPr>
      <t>: Na lateral direita há um plano de contas exemplo estruturado</t>
    </r>
  </si>
  <si>
    <r>
      <rPr>
        <b/>
        <sz val="11"/>
        <color theme="4" tint="-0.499984740745262"/>
        <rFont val="Arial Narrow"/>
        <family val="2"/>
      </rPr>
      <t>Planilha Recebimentos_Pagamentos</t>
    </r>
    <r>
      <rPr>
        <sz val="11"/>
        <color theme="4" tint="-0.499984740745262"/>
        <rFont val="Arial Narrow"/>
        <family val="2"/>
      </rPr>
      <t xml:space="preserve">: No campo tipo, escolha entre as opções disponíveis. </t>
    </r>
  </si>
  <si>
    <r>
      <rPr>
        <b/>
        <sz val="12"/>
        <color theme="4" tint="-0.499984740745262"/>
        <rFont val="Arial Narrow"/>
        <family val="2"/>
      </rPr>
      <t>Planilha Vendas</t>
    </r>
    <r>
      <rPr>
        <sz val="12"/>
        <color theme="4" tint="-0.499984740745262"/>
        <rFont val="Arial Narrow"/>
        <family val="2"/>
      </rPr>
      <t xml:space="preserve">: No campo categoria, escolha dentre as alternativas a que melhor se adapta a situação.
</t>
    </r>
  </si>
  <si>
    <r>
      <rPr>
        <b/>
        <sz val="12"/>
        <color theme="4" tint="-0.499984740745262"/>
        <rFont val="Arial Narrow"/>
        <family val="2"/>
      </rPr>
      <t>Planilha Compras</t>
    </r>
    <r>
      <rPr>
        <sz val="12"/>
        <color theme="4" tint="-0.499984740745262"/>
        <rFont val="Arial Narrow"/>
        <family val="2"/>
      </rPr>
      <t>: No campo categoria, escolha dentre as alternativas a que melhor se adapta a situação.</t>
    </r>
  </si>
  <si>
    <t/>
  </si>
  <si>
    <t>caçula</t>
  </si>
  <si>
    <t>logo</t>
  </si>
  <si>
    <t>Lita 1/2</t>
  </si>
  <si>
    <t>posto de gasolina</t>
  </si>
  <si>
    <t>energia eletrica</t>
  </si>
  <si>
    <t>material para trabalho</t>
  </si>
  <si>
    <t>tintas e cola</t>
  </si>
  <si>
    <t>papel colmeia</t>
  </si>
  <si>
    <t>placa metal</t>
  </si>
  <si>
    <t>vaso</t>
  </si>
  <si>
    <t xml:space="preserve">bandeija </t>
  </si>
  <si>
    <t>Dinheiro</t>
  </si>
  <si>
    <t>maquina misturar papel1/4</t>
  </si>
  <si>
    <t>despesas adm</t>
  </si>
  <si>
    <t>mini lixadeira</t>
  </si>
  <si>
    <t>Fanton</t>
  </si>
  <si>
    <t>plaquinha metal</t>
  </si>
  <si>
    <t>Boleto</t>
  </si>
  <si>
    <t>luminaria devabocal/niple/fio</t>
  </si>
  <si>
    <t>luminaria carang.</t>
  </si>
  <si>
    <t>rest. Catarina bibi</t>
  </si>
  <si>
    <t>rest. Catarina magna</t>
  </si>
  <si>
    <t>rest Catarina e gi mil frutas</t>
  </si>
  <si>
    <t>rest Catarina e gi emp. Jar</t>
  </si>
  <si>
    <t>rest Catarina e gi arp.</t>
  </si>
  <si>
    <t>led casa sp</t>
  </si>
  <si>
    <t xml:space="preserve">fitas/ colas </t>
  </si>
  <si>
    <t>lupel colas e materiais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</si>
</sst>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[$-416]mmm\-yy;@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name val="Arial Narrow"/>
      <family val="2"/>
    </font>
    <font>
      <b/>
      <sz val="11"/>
      <color theme="1"/>
      <name val="Arial Narrow"/>
      <family val="2"/>
    </font>
    <font>
      <b/>
      <sz val="22"/>
      <color theme="0"/>
      <name val="Arial Narrow"/>
      <family val="2"/>
    </font>
    <font>
      <b/>
      <sz val="22"/>
      <color theme="1"/>
      <name val="Arial Narrow"/>
      <family val="2"/>
    </font>
    <font>
      <sz val="11"/>
      <color theme="4" tint="-0.499984740745262"/>
      <name val="Arial Narrow"/>
      <family val="2"/>
    </font>
    <font>
      <b/>
      <sz val="26"/>
      <color theme="1"/>
      <name val="Arial Nova"/>
      <family val="2"/>
    </font>
    <font>
      <b/>
      <sz val="10"/>
      <color theme="1"/>
      <name val="Arial Nova"/>
      <family val="2"/>
    </font>
    <font>
      <b/>
      <sz val="8"/>
      <color theme="1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10"/>
      <name val="Arial Narrow"/>
      <family val="2"/>
    </font>
    <font>
      <b/>
      <sz val="16"/>
      <color theme="0"/>
      <name val="Arial Narrow"/>
      <family val="2"/>
    </font>
    <font>
      <sz val="8"/>
      <color theme="4" tint="-0.249977111117893"/>
      <name val="Arial Narrow"/>
      <family val="2"/>
    </font>
    <font>
      <sz val="8"/>
      <color theme="9"/>
      <name val="Arial Narrow"/>
      <family val="2"/>
    </font>
    <font>
      <sz val="26"/>
      <color theme="1"/>
      <name val="Arial Nova"/>
      <family val="2"/>
    </font>
    <font>
      <sz val="11"/>
      <color theme="0"/>
      <name val="Arial Narrow"/>
      <family val="2"/>
    </font>
    <font>
      <sz val="11"/>
      <color rgb="FFFF0000"/>
      <name val="Arial Narrow"/>
      <family val="2"/>
    </font>
    <font>
      <sz val="10"/>
      <color theme="0"/>
      <name val="Arial Narrow"/>
      <family val="2"/>
    </font>
    <font>
      <b/>
      <sz val="11"/>
      <name val="Arial Narrow"/>
      <family val="2"/>
    </font>
    <font>
      <b/>
      <sz val="11"/>
      <color theme="4" tint="-0.499984740745262"/>
      <name val="Arial Narrow"/>
      <family val="2"/>
    </font>
    <font>
      <b/>
      <sz val="20"/>
      <color theme="0"/>
      <name val="Arial Narrow"/>
      <family val="2"/>
    </font>
    <font>
      <b/>
      <sz val="20"/>
      <color theme="0"/>
      <name val="Calibri"/>
      <family val="2"/>
      <scheme val="minor"/>
    </font>
    <font>
      <sz val="12"/>
      <color theme="4" tint="-0.499984740745262"/>
      <name val="Arial Narrow"/>
      <family val="2"/>
    </font>
    <font>
      <b/>
      <sz val="12"/>
      <color theme="4" tint="-0.499984740745262"/>
      <name val="Arial Narrow"/>
      <family val="2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-0.2499465926084170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4" tint="-0.24994659260841701"/>
      </left>
      <right/>
      <top style="thin">
        <color theme="4" tint="-0.24994659260841701"/>
      </top>
      <bottom/>
      <diagonal/>
    </border>
    <border>
      <left/>
      <right/>
      <top style="thin">
        <color theme="4" tint="-0.24994659260841701"/>
      </top>
      <bottom/>
      <diagonal/>
    </border>
    <border>
      <left/>
      <right style="thin">
        <color theme="4" tint="-0.24994659260841701"/>
      </right>
      <top style="thin">
        <color theme="4" tint="-0.24994659260841701"/>
      </top>
      <bottom/>
      <diagonal/>
    </border>
    <border>
      <left style="thin">
        <color theme="4" tint="-0.24994659260841701"/>
      </left>
      <right/>
      <top/>
      <bottom style="thin">
        <color theme="4" tint="-0.24994659260841701"/>
      </bottom>
      <diagonal/>
    </border>
    <border>
      <left/>
      <right/>
      <top/>
      <bottom style="thin">
        <color theme="4" tint="-0.24994659260841701"/>
      </bottom>
      <diagonal/>
    </border>
    <border>
      <left/>
      <right style="thin">
        <color theme="4" tint="-0.24994659260841701"/>
      </right>
      <top/>
      <bottom style="thin">
        <color theme="4" tint="-0.24994659260841701"/>
      </bottom>
      <diagonal/>
    </border>
    <border>
      <left style="thin">
        <color theme="2"/>
      </left>
      <right/>
      <top/>
      <bottom/>
      <diagonal/>
    </border>
    <border>
      <left style="thin">
        <color auto="1"/>
      </left>
      <right style="thin">
        <color theme="2"/>
      </right>
      <top style="thin">
        <color auto="1"/>
      </top>
      <bottom style="thin">
        <color auto="1"/>
      </bottom>
      <diagonal/>
    </border>
    <border>
      <left/>
      <right style="thin">
        <color theme="2"/>
      </right>
      <top/>
      <bottom/>
      <diagonal/>
    </border>
    <border>
      <left style="thin">
        <color theme="4" tint="-0.24994659260841701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theme="4" tint="-0.24994659260841701"/>
      </left>
      <right style="hair">
        <color theme="4" tint="-0.24994659260841701"/>
      </right>
      <top style="hair">
        <color theme="4" tint="-0.24994659260841701"/>
      </top>
      <bottom style="hair">
        <color theme="4" tint="-0.24994659260841701"/>
      </bottom>
      <diagonal/>
    </border>
    <border>
      <left style="hair">
        <color theme="4" tint="-0.24994659260841701"/>
      </left>
      <right style="hair">
        <color theme="4" tint="-0.24994659260841701"/>
      </right>
      <top/>
      <bottom style="hair">
        <color theme="4" tint="-0.24994659260841701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2"/>
      </bottom>
      <diagonal/>
    </border>
    <border>
      <left style="thin">
        <color theme="0"/>
      </left>
      <right style="thin">
        <color theme="0"/>
      </right>
      <top style="thin">
        <color theme="2"/>
      </top>
      <bottom style="thin">
        <color theme="2"/>
      </bottom>
      <diagonal/>
    </border>
    <border>
      <left style="thin">
        <color theme="9" tint="0.39994506668294322"/>
      </left>
      <right style="thin">
        <color theme="9" tint="0.39994506668294322"/>
      </right>
      <top style="thin">
        <color theme="9" tint="0.39997558519241921"/>
      </top>
      <bottom style="thin">
        <color theme="9" tint="0.39994506668294322"/>
      </bottom>
      <diagonal/>
    </border>
    <border>
      <left style="thin">
        <color theme="9" tint="0.39994506668294322"/>
      </left>
      <right style="thin">
        <color theme="9" tint="0.39994506668294322"/>
      </right>
      <top style="thin">
        <color theme="9" tint="0.39994506668294322"/>
      </top>
      <bottom style="thin">
        <color theme="9" tint="0.39994506668294322"/>
      </bottom>
      <diagonal/>
    </border>
    <border>
      <left style="thin">
        <color theme="9" tint="0.39994506668294322"/>
      </left>
      <right style="thin">
        <color theme="9" tint="0.39994506668294322"/>
      </right>
      <top style="thin">
        <color theme="9" tint="0.39994506668294322"/>
      </top>
      <bottom style="thin">
        <color theme="9" tint="0.39991454817346722"/>
      </bottom>
      <diagonal/>
    </border>
    <border>
      <left style="thin">
        <color theme="6" tint="0.39997558519241921"/>
      </left>
      <right/>
      <top style="thin">
        <color theme="6" tint="0.39997558519241921"/>
      </top>
      <bottom/>
      <diagonal/>
    </border>
    <border>
      <left style="thin">
        <color theme="6" tint="0.39997558519241921"/>
      </left>
      <right style="thin">
        <color theme="6" tint="0.39997558519241921"/>
      </right>
      <top style="thin">
        <color theme="6" tint="0.39997558519241921"/>
      </top>
      <bottom/>
      <diagonal/>
    </border>
    <border>
      <left style="thin">
        <color theme="6" tint="0.39997558519241921"/>
      </left>
      <right/>
      <top style="thin">
        <color theme="6" tint="0.39997558519241921"/>
      </top>
      <bottom style="thin">
        <color theme="6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9" tint="0.39994506668294322"/>
      </left>
      <right style="thin">
        <color theme="9" tint="0.39994506668294322"/>
      </right>
      <top style="thin">
        <color theme="9" tint="0.3999450666829432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6" tint="0.39997558519241921"/>
      </bottom>
      <diagonal/>
    </border>
  </borders>
  <cellStyleXfs count="1">
    <xf numFmtId="0" fontId="0" fillId="0" borderId="0"/>
  </cellStyleXfs>
  <cellXfs count="159">
    <xf numFmtId="0" fontId="0" fillId="0" borderId="0" xfId="0"/>
    <xf numFmtId="0" fontId="1" fillId="2" borderId="0" xfId="0" applyFont="1" applyFill="1" applyProtection="1">
      <protection locked="0"/>
    </xf>
    <xf numFmtId="0" fontId="1" fillId="6" borderId="0" xfId="0" applyFont="1" applyFill="1" applyAlignment="1" applyProtection="1">
      <alignment horizontal="center"/>
      <protection locked="0"/>
    </xf>
    <xf numFmtId="0" fontId="1" fillId="6" borderId="0" xfId="0" applyFont="1" applyFill="1" applyProtection="1">
      <protection locked="0"/>
    </xf>
    <xf numFmtId="0" fontId="1" fillId="2" borderId="0" xfId="0" applyFont="1" applyFill="1" applyAlignment="1" applyProtection="1">
      <alignment horizontal="center"/>
      <protection locked="0"/>
    </xf>
    <xf numFmtId="0" fontId="1" fillId="2" borderId="0" xfId="0" applyFont="1" applyFill="1" applyAlignment="1" applyProtection="1">
      <alignment vertical="center" wrapText="1"/>
      <protection locked="0"/>
    </xf>
    <xf numFmtId="14" fontId="1" fillId="2" borderId="0" xfId="0" applyNumberFormat="1" applyFont="1" applyFill="1" applyAlignment="1" applyProtection="1">
      <alignment horizontal="center"/>
      <protection locked="0"/>
    </xf>
    <xf numFmtId="44" fontId="1" fillId="2" borderId="0" xfId="0" applyNumberFormat="1" applyFont="1" applyFill="1" applyAlignment="1" applyProtection="1">
      <alignment horizontal="right"/>
      <protection locked="0"/>
    </xf>
    <xf numFmtId="0" fontId="1" fillId="2" borderId="0" xfId="0" applyFont="1" applyFill="1" applyAlignment="1" applyProtection="1">
      <alignment horizontal="right"/>
      <protection locked="0"/>
    </xf>
    <xf numFmtId="0" fontId="3" fillId="6" borderId="0" xfId="0" applyFont="1" applyFill="1" applyAlignment="1">
      <alignment horizontal="right" vertical="center"/>
    </xf>
    <xf numFmtId="0" fontId="1" fillId="6" borderId="13" xfId="0" applyFont="1" applyFill="1" applyBorder="1" applyProtection="1">
      <protection locked="0"/>
    </xf>
    <xf numFmtId="0" fontId="1" fillId="6" borderId="0" xfId="0" applyFont="1" applyFill="1" applyAlignment="1" applyProtection="1">
      <alignment horizontal="right"/>
      <protection locked="0"/>
    </xf>
    <xf numFmtId="0" fontId="1" fillId="6" borderId="15" xfId="0" applyFont="1" applyFill="1" applyBorder="1" applyProtection="1">
      <protection locked="0"/>
    </xf>
    <xf numFmtId="44" fontId="1" fillId="2" borderId="0" xfId="0" applyNumberFormat="1" applyFont="1" applyFill="1" applyProtection="1">
      <protection locked="0"/>
    </xf>
    <xf numFmtId="14" fontId="10" fillId="2" borderId="0" xfId="0" applyNumberFormat="1" applyFont="1" applyFill="1" applyAlignment="1" applyProtection="1">
      <alignment horizontal="center"/>
      <protection locked="0"/>
    </xf>
    <xf numFmtId="0" fontId="1" fillId="2" borderId="0" xfId="0" applyFont="1" applyFill="1" applyAlignment="1" applyProtection="1">
      <alignment horizontal="left"/>
      <protection locked="0"/>
    </xf>
    <xf numFmtId="0" fontId="10" fillId="2" borderId="0" xfId="0" applyFont="1" applyFill="1" applyAlignment="1" applyProtection="1">
      <alignment horizontal="center"/>
      <protection locked="0"/>
    </xf>
    <xf numFmtId="0" fontId="14" fillId="6" borderId="0" xfId="0" applyFont="1" applyFill="1" applyAlignment="1" applyProtection="1">
      <alignment horizontal="center"/>
      <protection locked="0"/>
    </xf>
    <xf numFmtId="0" fontId="10" fillId="9" borderId="18" xfId="0" applyFont="1" applyFill="1" applyBorder="1" applyProtection="1">
      <protection locked="0"/>
    </xf>
    <xf numFmtId="0" fontId="1" fillId="9" borderId="19" xfId="0" applyFont="1" applyFill="1" applyBorder="1" applyProtection="1">
      <protection locked="0"/>
    </xf>
    <xf numFmtId="0" fontId="18" fillId="6" borderId="0" xfId="0" applyFont="1" applyFill="1" applyProtection="1">
      <protection locked="0"/>
    </xf>
    <xf numFmtId="0" fontId="14" fillId="6" borderId="0" xfId="0" applyFont="1" applyFill="1" applyAlignment="1" applyProtection="1">
      <alignment horizontal="center"/>
      <protection hidden="1"/>
    </xf>
    <xf numFmtId="0" fontId="15" fillId="6" borderId="0" xfId="0" applyFont="1" applyFill="1" applyAlignment="1" applyProtection="1">
      <alignment horizontal="center"/>
      <protection hidden="1"/>
    </xf>
    <xf numFmtId="0" fontId="0" fillId="6" borderId="0" xfId="0" applyFill="1" applyProtection="1">
      <protection locked="0"/>
    </xf>
    <xf numFmtId="0" fontId="0" fillId="6" borderId="0" xfId="0" applyFill="1" applyProtection="1">
      <protection hidden="1"/>
    </xf>
    <xf numFmtId="0" fontId="1" fillId="9" borderId="18" xfId="0" applyFont="1" applyFill="1" applyBorder="1" applyProtection="1">
      <protection locked="0"/>
    </xf>
    <xf numFmtId="0" fontId="12" fillId="10" borderId="22" xfId="0" applyFont="1" applyFill="1" applyBorder="1" applyProtection="1">
      <protection locked="0"/>
    </xf>
    <xf numFmtId="0" fontId="12" fillId="11" borderId="22" xfId="0" applyFont="1" applyFill="1" applyBorder="1" applyAlignment="1" applyProtection="1">
      <alignment horizontal="center"/>
      <protection locked="0"/>
    </xf>
    <xf numFmtId="0" fontId="10" fillId="10" borderId="22" xfId="0" applyFont="1" applyFill="1" applyBorder="1" applyProtection="1">
      <protection locked="0"/>
    </xf>
    <xf numFmtId="0" fontId="10" fillId="11" borderId="22" xfId="0" applyFont="1" applyFill="1" applyBorder="1" applyAlignment="1" applyProtection="1">
      <alignment horizontal="center"/>
      <protection locked="0"/>
    </xf>
    <xf numFmtId="2" fontId="10" fillId="6" borderId="22" xfId="0" applyNumberFormat="1" applyFont="1" applyFill="1" applyBorder="1" applyAlignment="1" applyProtection="1">
      <alignment horizontal="center"/>
      <protection hidden="1"/>
    </xf>
    <xf numFmtId="4" fontId="10" fillId="8" borderId="22" xfId="0" applyNumberFormat="1" applyFont="1" applyFill="1" applyBorder="1" applyAlignment="1" applyProtection="1">
      <alignment horizontal="center"/>
      <protection hidden="1"/>
    </xf>
    <xf numFmtId="0" fontId="12" fillId="10" borderId="23" xfId="0" applyFont="1" applyFill="1" applyBorder="1" applyProtection="1">
      <protection locked="0"/>
    </xf>
    <xf numFmtId="0" fontId="12" fillId="11" borderId="23" xfId="0" applyFont="1" applyFill="1" applyBorder="1" applyAlignment="1" applyProtection="1">
      <alignment horizontal="center"/>
      <protection locked="0"/>
    </xf>
    <xf numFmtId="0" fontId="10" fillId="10" borderId="23" xfId="0" applyFont="1" applyFill="1" applyBorder="1" applyProtection="1">
      <protection locked="0"/>
    </xf>
    <xf numFmtId="0" fontId="10" fillId="11" borderId="23" xfId="0" applyFont="1" applyFill="1" applyBorder="1" applyAlignment="1" applyProtection="1">
      <alignment horizontal="center"/>
      <protection locked="0"/>
    </xf>
    <xf numFmtId="0" fontId="10" fillId="6" borderId="23" xfId="0" applyFont="1" applyFill="1" applyBorder="1" applyProtection="1">
      <protection locked="0"/>
    </xf>
    <xf numFmtId="2" fontId="10" fillId="6" borderId="23" xfId="0" applyNumberFormat="1" applyFont="1" applyFill="1" applyBorder="1" applyAlignment="1" applyProtection="1">
      <alignment horizontal="center"/>
      <protection hidden="1"/>
    </xf>
    <xf numFmtId="2" fontId="11" fillId="8" borderId="23" xfId="0" applyNumberFormat="1" applyFont="1" applyFill="1" applyBorder="1" applyAlignment="1" applyProtection="1">
      <alignment horizontal="center"/>
      <protection hidden="1"/>
    </xf>
    <xf numFmtId="0" fontId="11" fillId="8" borderId="23" xfId="0" applyFont="1" applyFill="1" applyBorder="1" applyAlignment="1" applyProtection="1">
      <alignment horizontal="center"/>
      <protection hidden="1"/>
    </xf>
    <xf numFmtId="1" fontId="10" fillId="8" borderId="23" xfId="0" applyNumberFormat="1" applyFont="1" applyFill="1" applyBorder="1" applyAlignment="1" applyProtection="1">
      <alignment horizontal="center"/>
      <protection hidden="1"/>
    </xf>
    <xf numFmtId="0" fontId="9" fillId="8" borderId="23" xfId="0" applyFont="1" applyFill="1" applyBorder="1" applyProtection="1">
      <protection hidden="1"/>
    </xf>
    <xf numFmtId="4" fontId="10" fillId="8" borderId="23" xfId="0" applyNumberFormat="1" applyFont="1" applyFill="1" applyBorder="1" applyProtection="1">
      <protection hidden="1"/>
    </xf>
    <xf numFmtId="0" fontId="11" fillId="8" borderId="23" xfId="0" applyFont="1" applyFill="1" applyBorder="1" applyProtection="1">
      <protection hidden="1"/>
    </xf>
    <xf numFmtId="2" fontId="10" fillId="6" borderId="23" xfId="0" applyNumberFormat="1" applyFont="1" applyFill="1" applyBorder="1" applyProtection="1">
      <protection locked="0"/>
    </xf>
    <xf numFmtId="0" fontId="10" fillId="6" borderId="24" xfId="0" applyFont="1" applyFill="1" applyBorder="1" applyProtection="1">
      <protection locked="0"/>
    </xf>
    <xf numFmtId="0" fontId="10" fillId="6" borderId="25" xfId="0" applyFont="1" applyFill="1" applyBorder="1" applyProtection="1">
      <protection locked="0"/>
    </xf>
    <xf numFmtId="0" fontId="19" fillId="12" borderId="21" xfId="0" quotePrefix="1" applyFont="1" applyFill="1" applyBorder="1" applyAlignment="1" applyProtection="1">
      <alignment horizontal="left" indent="1"/>
      <protection locked="0"/>
    </xf>
    <xf numFmtId="0" fontId="19" fillId="12" borderId="21" xfId="0" applyFont="1" applyFill="1" applyBorder="1" applyProtection="1">
      <protection locked="0"/>
    </xf>
    <xf numFmtId="0" fontId="10" fillId="10" borderId="20" xfId="0" quotePrefix="1" applyFont="1" applyFill="1" applyBorder="1" applyAlignment="1" applyProtection="1">
      <alignment horizontal="left" indent="1"/>
      <protection locked="0"/>
    </xf>
    <xf numFmtId="0" fontId="10" fillId="10" borderId="20" xfId="0" applyFont="1" applyFill="1" applyBorder="1" applyProtection="1">
      <protection locked="0"/>
    </xf>
    <xf numFmtId="0" fontId="10" fillId="0" borderId="20" xfId="0" applyFont="1" applyBorder="1" applyAlignment="1" applyProtection="1">
      <alignment horizontal="left" indent="1"/>
      <protection locked="0"/>
    </xf>
    <xf numFmtId="0" fontId="10" fillId="0" borderId="20" xfId="0" applyFont="1" applyBorder="1" applyProtection="1">
      <protection locked="0"/>
    </xf>
    <xf numFmtId="0" fontId="19" fillId="12" borderId="20" xfId="0" quotePrefix="1" applyFont="1" applyFill="1" applyBorder="1" applyAlignment="1" applyProtection="1">
      <alignment horizontal="left" indent="1"/>
      <protection locked="0"/>
    </xf>
    <xf numFmtId="0" fontId="19" fillId="12" borderId="20" xfId="0" applyFont="1" applyFill="1" applyBorder="1" applyProtection="1">
      <protection locked="0"/>
    </xf>
    <xf numFmtId="0" fontId="10" fillId="10" borderId="20" xfId="0" applyFont="1" applyFill="1" applyBorder="1" applyAlignment="1" applyProtection="1">
      <alignment horizontal="left" indent="1"/>
      <protection locked="0"/>
    </xf>
    <xf numFmtId="0" fontId="12" fillId="10" borderId="20" xfId="0" applyFont="1" applyFill="1" applyBorder="1" applyProtection="1">
      <protection locked="0"/>
    </xf>
    <xf numFmtId="164" fontId="12" fillId="0" borderId="20" xfId="0" applyNumberFormat="1" applyFont="1" applyBorder="1" applyAlignment="1" applyProtection="1">
      <alignment horizontal="left" indent="1"/>
      <protection locked="0"/>
    </xf>
    <xf numFmtId="39" fontId="12" fillId="0" borderId="20" xfId="0" applyNumberFormat="1" applyFont="1" applyBorder="1" applyAlignment="1" applyProtection="1">
      <alignment horizontal="left"/>
      <protection locked="0"/>
    </xf>
    <xf numFmtId="39" fontId="12" fillId="0" borderId="20" xfId="0" applyNumberFormat="1" applyFont="1" applyBorder="1" applyProtection="1">
      <protection locked="0"/>
    </xf>
    <xf numFmtId="164" fontId="12" fillId="0" borderId="20" xfId="0" applyNumberFormat="1" applyFont="1" applyBorder="1" applyProtection="1">
      <protection locked="0"/>
    </xf>
    <xf numFmtId="0" fontId="3" fillId="9" borderId="17" xfId="0" applyFont="1" applyFill="1" applyBorder="1" applyProtection="1">
      <protection locked="0"/>
    </xf>
    <xf numFmtId="0" fontId="3" fillId="9" borderId="18" xfId="0" applyFont="1" applyFill="1" applyBorder="1" applyAlignment="1" applyProtection="1">
      <alignment horizontal="center"/>
      <protection locked="0"/>
    </xf>
    <xf numFmtId="0" fontId="3" fillId="9" borderId="18" xfId="0" applyFont="1" applyFill="1" applyBorder="1" applyProtection="1">
      <protection locked="0"/>
    </xf>
    <xf numFmtId="0" fontId="22" fillId="6" borderId="0" xfId="0" applyFont="1" applyFill="1" applyAlignment="1" applyProtection="1">
      <alignment horizontal="center" vertical="center"/>
      <protection locked="0"/>
    </xf>
    <xf numFmtId="0" fontId="1" fillId="6" borderId="0" xfId="0" applyFont="1" applyFill="1" applyAlignment="1" applyProtection="1">
      <alignment horizontal="center"/>
      <protection hidden="1"/>
    </xf>
    <xf numFmtId="0" fontId="17" fillId="2" borderId="0" xfId="0" applyFont="1" applyFill="1"/>
    <xf numFmtId="0" fontId="17" fillId="6" borderId="0" xfId="0" applyFont="1" applyFill="1"/>
    <xf numFmtId="0" fontId="24" fillId="6" borderId="0" xfId="0" applyFont="1" applyFill="1"/>
    <xf numFmtId="0" fontId="25" fillId="6" borderId="0" xfId="0" applyFont="1" applyFill="1"/>
    <xf numFmtId="0" fontId="0" fillId="6" borderId="0" xfId="0" applyFill="1"/>
    <xf numFmtId="0" fontId="6" fillId="6" borderId="0" xfId="0" applyFont="1" applyFill="1"/>
    <xf numFmtId="0" fontId="1" fillId="2" borderId="0" xfId="0" applyFont="1" applyFill="1" applyProtection="1">
      <protection hidden="1"/>
    </xf>
    <xf numFmtId="0" fontId="22" fillId="6" borderId="0" xfId="0" applyFont="1" applyFill="1" applyAlignment="1" applyProtection="1">
      <alignment horizontal="center" vertical="center"/>
      <protection hidden="1"/>
    </xf>
    <xf numFmtId="0" fontId="1" fillId="6" borderId="0" xfId="0" applyFont="1" applyFill="1" applyProtection="1">
      <protection hidden="1"/>
    </xf>
    <xf numFmtId="0" fontId="3" fillId="6" borderId="0" xfId="0" applyFont="1" applyFill="1" applyAlignment="1" applyProtection="1">
      <alignment horizontal="right" vertical="center"/>
      <protection hidden="1"/>
    </xf>
    <xf numFmtId="0" fontId="1" fillId="2" borderId="0" xfId="0" applyFont="1" applyFill="1" applyAlignment="1" applyProtection="1">
      <alignment horizontal="center"/>
      <protection hidden="1"/>
    </xf>
    <xf numFmtId="0" fontId="1" fillId="2" borderId="0" xfId="0" applyFont="1" applyFill="1" applyAlignment="1" applyProtection="1">
      <alignment vertical="center" wrapText="1"/>
      <protection hidden="1"/>
    </xf>
    <xf numFmtId="0" fontId="17" fillId="2" borderId="0" xfId="0" applyFont="1" applyFill="1" applyProtection="1">
      <protection hidden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vertical="center" wrapText="1"/>
    </xf>
    <xf numFmtId="14" fontId="1" fillId="2" borderId="27" xfId="0" applyNumberFormat="1" applyFont="1" applyFill="1" applyBorder="1" applyAlignment="1" applyProtection="1">
      <alignment horizontal="center"/>
      <protection locked="0"/>
    </xf>
    <xf numFmtId="0" fontId="1" fillId="2" borderId="27" xfId="0" applyFont="1" applyFill="1" applyBorder="1" applyProtection="1">
      <protection locked="0"/>
    </xf>
    <xf numFmtId="0" fontId="1" fillId="2" borderId="27" xfId="0" applyFont="1" applyFill="1" applyBorder="1" applyAlignment="1" applyProtection="1">
      <alignment horizontal="center"/>
      <protection locked="0"/>
    </xf>
    <xf numFmtId="1" fontId="1" fillId="14" borderId="27" xfId="0" applyNumberFormat="1" applyFont="1" applyFill="1" applyBorder="1" applyAlignment="1" applyProtection="1">
      <alignment horizontal="center"/>
      <protection hidden="1"/>
    </xf>
    <xf numFmtId="44" fontId="1" fillId="2" borderId="27" xfId="0" applyNumberFormat="1" applyFont="1" applyFill="1" applyBorder="1" applyAlignment="1" applyProtection="1">
      <alignment horizontal="right"/>
      <protection locked="0"/>
    </xf>
    <xf numFmtId="1" fontId="1" fillId="2" borderId="0" xfId="0" applyNumberFormat="1" applyFont="1" applyFill="1" applyAlignment="1" applyProtection="1">
      <alignment horizontal="center"/>
      <protection locked="0" hidden="1"/>
    </xf>
    <xf numFmtId="0" fontId="1" fillId="2" borderId="28" xfId="0" applyFont="1" applyFill="1" applyBorder="1" applyAlignment="1" applyProtection="1">
      <alignment horizontal="center"/>
      <protection locked="0"/>
    </xf>
    <xf numFmtId="0" fontId="1" fillId="2" borderId="28" xfId="0" applyFont="1" applyFill="1" applyBorder="1" applyProtection="1">
      <protection locked="0"/>
    </xf>
    <xf numFmtId="44" fontId="1" fillId="2" borderId="28" xfId="0" applyNumberFormat="1" applyFont="1" applyFill="1" applyBorder="1" applyAlignment="1" applyProtection="1">
      <alignment horizontal="right"/>
      <protection locked="0"/>
    </xf>
    <xf numFmtId="1" fontId="1" fillId="14" borderId="28" xfId="0" applyNumberFormat="1" applyFont="1" applyFill="1" applyBorder="1" applyAlignment="1" applyProtection="1">
      <alignment horizontal="center"/>
      <protection hidden="1"/>
    </xf>
    <xf numFmtId="0" fontId="20" fillId="2" borderId="29" xfId="0" applyFont="1" applyFill="1" applyBorder="1" applyAlignment="1" applyProtection="1">
      <alignment horizontal="center" vertical="center" wrapText="1"/>
      <protection locked="0"/>
    </xf>
    <xf numFmtId="0" fontId="20" fillId="2" borderId="29" xfId="0" applyFont="1" applyFill="1" applyBorder="1" applyAlignment="1" applyProtection="1">
      <alignment vertical="center" wrapText="1"/>
      <protection locked="0"/>
    </xf>
    <xf numFmtId="0" fontId="20" fillId="2" borderId="30" xfId="0" applyFont="1" applyFill="1" applyBorder="1" applyAlignment="1" applyProtection="1">
      <alignment vertical="center" wrapText="1"/>
      <protection locked="0"/>
    </xf>
    <xf numFmtId="14" fontId="2" fillId="2" borderId="29" xfId="0" applyNumberFormat="1" applyFont="1" applyFill="1" applyBorder="1" applyAlignment="1" applyProtection="1">
      <alignment horizontal="center"/>
      <protection locked="0"/>
    </xf>
    <xf numFmtId="0" fontId="2" fillId="2" borderId="29" xfId="0" applyFont="1" applyFill="1" applyBorder="1" applyProtection="1">
      <protection locked="0"/>
    </xf>
    <xf numFmtId="44" fontId="2" fillId="2" borderId="29" xfId="0" applyNumberFormat="1" applyFont="1" applyFill="1" applyBorder="1" applyProtection="1">
      <protection locked="0"/>
    </xf>
    <xf numFmtId="0" fontId="20" fillId="15" borderId="30" xfId="0" applyFont="1" applyFill="1" applyBorder="1" applyAlignment="1" applyProtection="1">
      <alignment horizontal="center"/>
      <protection locked="0"/>
    </xf>
    <xf numFmtId="14" fontId="2" fillId="2" borderId="31" xfId="0" applyNumberFormat="1" applyFont="1" applyFill="1" applyBorder="1" applyAlignment="1" applyProtection="1">
      <alignment horizontal="center"/>
      <protection locked="0"/>
    </xf>
    <xf numFmtId="0" fontId="2" fillId="2" borderId="31" xfId="0" applyFont="1" applyFill="1" applyBorder="1" applyProtection="1">
      <protection locked="0"/>
    </xf>
    <xf numFmtId="44" fontId="2" fillId="2" borderId="31" xfId="0" applyNumberFormat="1" applyFont="1" applyFill="1" applyBorder="1" applyProtection="1">
      <protection locked="0"/>
    </xf>
    <xf numFmtId="0" fontId="23" fillId="6" borderId="0" xfId="0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17" fillId="6" borderId="0" xfId="0" applyFont="1" applyFill="1" applyProtection="1">
      <protection hidden="1"/>
    </xf>
    <xf numFmtId="0" fontId="1" fillId="6" borderId="15" xfId="0" applyFont="1" applyFill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17" fillId="5" borderId="0" xfId="0" applyFont="1" applyFill="1" applyAlignment="1" applyProtection="1">
      <alignment horizontal="center" vertical="center"/>
      <protection locked="0"/>
    </xf>
    <xf numFmtId="0" fontId="17" fillId="5" borderId="0" xfId="0" applyFont="1" applyFill="1" applyAlignment="1" applyProtection="1">
      <alignment horizontal="center" vertical="center" wrapText="1"/>
      <protection locked="0"/>
    </xf>
    <xf numFmtId="0" fontId="17" fillId="4" borderId="0" xfId="0" applyFont="1" applyFill="1" applyAlignment="1" applyProtection="1">
      <alignment horizontal="center" vertical="center"/>
      <protection locked="0"/>
    </xf>
    <xf numFmtId="0" fontId="17" fillId="4" borderId="0" xfId="0" applyFont="1" applyFill="1" applyAlignment="1" applyProtection="1">
      <alignment horizontal="center" vertical="center" wrapText="1"/>
      <protection locked="0"/>
    </xf>
    <xf numFmtId="0" fontId="17" fillId="2" borderId="0" xfId="0" applyFont="1" applyFill="1" applyAlignment="1" applyProtection="1">
      <alignment horizontal="center"/>
      <protection locked="0"/>
    </xf>
    <xf numFmtId="4" fontId="4" fillId="5" borderId="0" xfId="0" applyNumberFormat="1" applyFont="1" applyFill="1" applyAlignment="1">
      <alignment horizontal="center" vertical="center"/>
    </xf>
    <xf numFmtId="4" fontId="4" fillId="4" borderId="0" xfId="0" applyNumberFormat="1" applyFont="1" applyFill="1" applyAlignment="1">
      <alignment horizontal="center" vertical="center"/>
    </xf>
    <xf numFmtId="4" fontId="5" fillId="2" borderId="14" xfId="0" applyNumberFormat="1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/>
    </xf>
    <xf numFmtId="2" fontId="10" fillId="8" borderId="23" xfId="0" applyNumberFormat="1" applyFont="1" applyFill="1" applyBorder="1" applyProtection="1">
      <protection hidden="1"/>
    </xf>
    <xf numFmtId="0" fontId="10" fillId="8" borderId="23" xfId="0" applyFont="1" applyFill="1" applyBorder="1" applyProtection="1">
      <protection hidden="1"/>
    </xf>
    <xf numFmtId="0" fontId="1" fillId="2" borderId="32" xfId="0" applyFont="1" applyFill="1" applyBorder="1" applyProtection="1">
      <protection locked="0"/>
    </xf>
    <xf numFmtId="14" fontId="1" fillId="2" borderId="33" xfId="0" applyNumberFormat="1" applyFont="1" applyFill="1" applyBorder="1" applyAlignment="1" applyProtection="1">
      <alignment horizontal="center"/>
      <protection locked="0"/>
    </xf>
    <xf numFmtId="0" fontId="1" fillId="2" borderId="34" xfId="0" applyFont="1" applyFill="1" applyBorder="1" applyAlignment="1" applyProtection="1">
      <alignment horizontal="center"/>
      <protection locked="0"/>
    </xf>
    <xf numFmtId="0" fontId="10" fillId="2" borderId="34" xfId="0" applyFont="1" applyFill="1" applyBorder="1" applyAlignment="1" applyProtection="1">
      <alignment horizontal="center"/>
      <protection locked="0"/>
    </xf>
    <xf numFmtId="0" fontId="1" fillId="2" borderId="34" xfId="0" applyFont="1" applyFill="1" applyBorder="1" applyAlignment="1" applyProtection="1">
      <alignment horizontal="left"/>
      <protection locked="0"/>
    </xf>
    <xf numFmtId="44" fontId="1" fillId="2" borderId="34" xfId="0" applyNumberFormat="1" applyFont="1" applyFill="1" applyBorder="1" applyAlignment="1" applyProtection="1">
      <alignment horizontal="right"/>
      <protection locked="0"/>
    </xf>
    <xf numFmtId="14" fontId="1" fillId="2" borderId="34" xfId="0" applyNumberFormat="1" applyFont="1" applyFill="1" applyBorder="1" applyAlignment="1" applyProtection="1">
      <alignment horizontal="center"/>
      <protection locked="0"/>
    </xf>
    <xf numFmtId="14" fontId="1" fillId="2" borderId="29" xfId="0" applyNumberFormat="1" applyFont="1" applyFill="1" applyBorder="1" applyAlignment="1" applyProtection="1">
      <alignment horizontal="center"/>
      <protection locked="0"/>
    </xf>
    <xf numFmtId="0" fontId="22" fillId="13" borderId="16" xfId="0" applyFont="1" applyFill="1" applyBorder="1" applyAlignment="1">
      <alignment horizontal="center" vertical="center"/>
    </xf>
    <xf numFmtId="0" fontId="22" fillId="13" borderId="0" xfId="0" applyFont="1" applyFill="1" applyAlignment="1">
      <alignment horizontal="center" vertical="center"/>
    </xf>
    <xf numFmtId="0" fontId="17" fillId="13" borderId="0" xfId="0" applyFont="1" applyFill="1" applyAlignment="1">
      <alignment horizontal="center" vertical="center"/>
    </xf>
    <xf numFmtId="4" fontId="4" fillId="3" borderId="0" xfId="0" applyNumberFormat="1" applyFont="1" applyFill="1" applyAlignment="1" applyProtection="1">
      <alignment horizontal="center" vertical="center" wrapText="1"/>
      <protection hidden="1"/>
    </xf>
    <xf numFmtId="0" fontId="22" fillId="13" borderId="16" xfId="0" applyFont="1" applyFill="1" applyBorder="1" applyAlignment="1" applyProtection="1">
      <alignment horizontal="center" vertical="center"/>
      <protection hidden="1"/>
    </xf>
    <xf numFmtId="0" fontId="22" fillId="13" borderId="0" xfId="0" applyFont="1" applyFill="1" applyAlignment="1" applyProtection="1">
      <alignment horizontal="center" vertical="center"/>
      <protection hidden="1"/>
    </xf>
    <xf numFmtId="0" fontId="17" fillId="13" borderId="0" xfId="0" applyFont="1" applyFill="1" applyAlignment="1" applyProtection="1">
      <alignment horizontal="center" vertical="center"/>
      <protection hidden="1"/>
    </xf>
    <xf numFmtId="4" fontId="4" fillId="4" borderId="0" xfId="0" applyNumberFormat="1" applyFont="1" applyFill="1" applyAlignment="1">
      <alignment horizontal="center" vertical="center" wrapText="1"/>
    </xf>
    <xf numFmtId="0" fontId="22" fillId="13" borderId="16" xfId="0" applyFont="1" applyFill="1" applyBorder="1" applyAlignment="1" applyProtection="1">
      <alignment horizontal="center" vertical="center"/>
      <protection locked="0"/>
    </xf>
    <xf numFmtId="0" fontId="22" fillId="13" borderId="0" xfId="0" applyFont="1" applyFill="1" applyAlignment="1" applyProtection="1">
      <alignment horizontal="center" vertical="center"/>
      <protection locked="0"/>
    </xf>
    <xf numFmtId="0" fontId="22" fillId="13" borderId="7" xfId="0" applyFont="1" applyFill="1" applyBorder="1" applyAlignment="1">
      <alignment horizontal="center" vertical="center"/>
    </xf>
    <xf numFmtId="0" fontId="22" fillId="13" borderId="8" xfId="0" applyFont="1" applyFill="1" applyBorder="1" applyAlignment="1">
      <alignment horizontal="center" vertical="center"/>
    </xf>
    <xf numFmtId="0" fontId="22" fillId="13" borderId="9" xfId="0" applyFont="1" applyFill="1" applyBorder="1" applyAlignment="1">
      <alignment horizontal="center" vertical="center"/>
    </xf>
    <xf numFmtId="0" fontId="22" fillId="13" borderId="10" xfId="0" applyFont="1" applyFill="1" applyBorder="1" applyAlignment="1">
      <alignment horizontal="center" vertical="center"/>
    </xf>
    <xf numFmtId="0" fontId="22" fillId="13" borderId="11" xfId="0" applyFont="1" applyFill="1" applyBorder="1" applyAlignment="1">
      <alignment horizontal="center" vertical="center"/>
    </xf>
    <xf numFmtId="0" fontId="22" fillId="13" borderId="12" xfId="0" applyFont="1" applyFill="1" applyBorder="1" applyAlignment="1">
      <alignment horizontal="center" vertical="center"/>
    </xf>
    <xf numFmtId="0" fontId="13" fillId="7" borderId="2" xfId="0" applyFont="1" applyFill="1" applyBorder="1" applyAlignment="1" applyProtection="1">
      <alignment horizontal="center" vertical="center"/>
      <protection hidden="1"/>
    </xf>
    <xf numFmtId="0" fontId="13" fillId="7" borderId="3" xfId="0" applyFont="1" applyFill="1" applyBorder="1" applyAlignment="1" applyProtection="1">
      <alignment horizontal="center" vertical="center"/>
      <protection hidden="1"/>
    </xf>
    <xf numFmtId="0" fontId="13" fillId="7" borderId="4" xfId="0" applyFont="1" applyFill="1" applyBorder="1" applyAlignment="1" applyProtection="1">
      <alignment horizontal="center" vertical="center"/>
      <protection hidden="1"/>
    </xf>
    <xf numFmtId="0" fontId="13" fillId="7" borderId="5" xfId="0" applyFont="1" applyFill="1" applyBorder="1" applyAlignment="1" applyProtection="1">
      <alignment horizontal="center" vertical="center"/>
      <protection hidden="1"/>
    </xf>
    <xf numFmtId="0" fontId="13" fillId="7" borderId="1" xfId="0" applyFont="1" applyFill="1" applyBorder="1" applyAlignment="1" applyProtection="1">
      <alignment horizontal="center" vertical="center"/>
      <protection hidden="1"/>
    </xf>
    <xf numFmtId="0" fontId="13" fillId="7" borderId="6" xfId="0" applyFont="1" applyFill="1" applyBorder="1" applyAlignment="1" applyProtection="1">
      <alignment horizontal="center" vertical="center"/>
      <protection hidden="1"/>
    </xf>
    <xf numFmtId="0" fontId="23" fillId="13" borderId="0" xfId="0" applyFont="1" applyFill="1" applyAlignment="1" applyProtection="1">
      <alignment horizontal="center" vertical="center"/>
      <protection hidden="1"/>
    </xf>
    <xf numFmtId="0" fontId="8" fillId="2" borderId="0" xfId="0" applyFont="1" applyFill="1" applyAlignment="1" applyProtection="1">
      <alignment horizontal="center"/>
      <protection hidden="1"/>
    </xf>
    <xf numFmtId="4" fontId="16" fillId="2" borderId="0" xfId="0" applyNumberFormat="1" applyFont="1" applyFill="1" applyAlignment="1" applyProtection="1">
      <alignment horizontal="center" vertical="center"/>
      <protection hidden="1"/>
    </xf>
    <xf numFmtId="1" fontId="16" fillId="2" borderId="0" xfId="0" applyNumberFormat="1" applyFont="1" applyFill="1" applyAlignment="1" applyProtection="1">
      <alignment horizontal="center" vertical="center"/>
      <protection hidden="1"/>
    </xf>
    <xf numFmtId="0" fontId="16" fillId="2" borderId="0" xfId="0" applyFont="1" applyFill="1" applyAlignment="1" applyProtection="1">
      <alignment horizontal="center" vertical="center"/>
      <protection hidden="1"/>
    </xf>
    <xf numFmtId="0" fontId="1" fillId="2" borderId="32" xfId="0" applyFont="1" applyFill="1" applyBorder="1" applyAlignment="1" applyProtection="1">
      <alignment horizontal="center"/>
      <protection locked="0"/>
    </xf>
    <xf numFmtId="0" fontId="10" fillId="2" borderId="32" xfId="0" applyFont="1" applyFill="1" applyBorder="1" applyAlignment="1" applyProtection="1">
      <alignment horizontal="center"/>
      <protection locked="0"/>
    </xf>
    <xf numFmtId="0" fontId="1" fillId="2" borderId="32" xfId="0" applyFont="1" applyFill="1" applyBorder="1" applyAlignment="1" applyProtection="1">
      <alignment horizontal="left"/>
      <protection locked="0"/>
    </xf>
    <xf numFmtId="44" fontId="1" fillId="2" borderId="32" xfId="0" applyNumberFormat="1" applyFont="1" applyFill="1" applyBorder="1" applyAlignment="1" applyProtection="1">
      <alignment horizontal="right"/>
      <protection locked="0"/>
    </xf>
    <xf numFmtId="0" fontId="1" fillId="2" borderId="35" xfId="0" applyFont="1" applyFill="1" applyBorder="1" applyAlignment="1">
      <alignment horizontal="center"/>
    </xf>
    <xf numFmtId="0" fontId="10" fillId="2" borderId="35" xfId="0" applyFont="1" applyFill="1" applyBorder="1" applyAlignment="1">
      <alignment horizontal="center"/>
    </xf>
    <xf numFmtId="14" fontId="1" fillId="2" borderId="32" xfId="0" applyNumberFormat="1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43">
    <dxf>
      <fill>
        <patternFill>
          <bgColor theme="1" tint="0.24994659260841701"/>
        </patternFill>
      </fill>
    </dxf>
    <dxf>
      <font>
        <b/>
        <i val="0"/>
        <color auto="1"/>
      </font>
      <fill>
        <patternFill>
          <bgColor theme="9" tint="0.39994506668294322"/>
        </patternFill>
      </fill>
      <border>
        <left style="thin">
          <color theme="9" tint="-0.499984740745262"/>
        </left>
        <right style="thin">
          <color theme="9" tint="-0.499984740745262"/>
        </right>
        <top style="thin">
          <color theme="9" tint="-0.499984740745262"/>
        </top>
        <bottom style="thin">
          <color theme="9" tint="-0.499984740745262"/>
        </bottom>
        <vertical/>
        <horizontal/>
      </border>
    </dxf>
    <dxf>
      <fill>
        <patternFill>
          <bgColor theme="5" tint="0.3999450666829432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ont>
        <b val="0"/>
        <i val="0"/>
        <color rgb="FFC00000"/>
      </font>
    </dxf>
    <dxf>
      <font>
        <b val="0"/>
        <i val="0"/>
        <color theme="9" tint="-0.499984740745262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numFmt numFmtId="34" formatCode="_-&quot;R$&quot;\ * #,##0.00_-;\-&quot;R$&quot;\ * #,##0.00_-;_-&quot;R$&quot;\ * &quot;-&quot;??_-;_-@_-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numFmt numFmtId="34" formatCode="_-&quot;R$&quot;\ * #,##0.00_-;\-&quot;R$&quot;\ * #,##0.00_-;_-&quot;R$&quot;\ * &quot;-&quot;??_-;_-@_-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fill>
        <patternFill patternType="solid">
          <fgColor indexed="64"/>
          <bgColor theme="0"/>
        </patternFill>
      </fill>
      <protection locked="0" hidden="0"/>
    </dxf>
    <dxf>
      <font>
        <strike val="0"/>
        <outline val="0"/>
        <shadow val="0"/>
        <u val="none"/>
        <vertAlign val="baseline"/>
        <sz val="11"/>
        <color theme="4" tint="-0.499984740745262"/>
        <name val="Arial Narro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family val="2"/>
        <scheme val="none"/>
      </font>
      <fill>
        <patternFill patternType="solid">
          <fgColor indexed="64"/>
          <bgColor theme="4" tint="0.59999389629810485"/>
        </patternFill>
      </fill>
      <border diagonalUp="0" diagonalDown="0">
        <left style="thin">
          <color theme="0"/>
        </left>
        <right style="thin">
          <color theme="0"/>
        </right>
        <top/>
        <bottom/>
        <vertical/>
        <horizontal/>
      </border>
      <protection locked="0" hidden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family val="2"/>
        <scheme val="none"/>
      </font>
      <fill>
        <patternFill patternType="solid">
          <fgColor indexed="64"/>
          <bgColor theme="4" tint="0.59999389629810485"/>
        </patternFill>
      </fill>
      <protection locked="0" hidden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fill>
        <patternFill patternType="solid">
          <fgColor indexed="64"/>
          <bgColor theme="2" tint="-0.249977111117893"/>
        </patternFill>
      </fill>
      <border diagonalUp="0" diagonalDown="0">
        <left/>
        <right/>
        <top/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2" formatCode="0.00"/>
      <fill>
        <patternFill patternType="solid">
          <fgColor indexed="64"/>
          <bgColor theme="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solid">
          <fgColor indexed="64"/>
          <bgColor theme="2"/>
        </patternFill>
      </fill>
      <alignment horizontal="center" vertical="bottom" textRotation="0" wrapText="0" indent="0" justifyLastLine="0" shrinkToFit="0" readingOrder="0"/>
      <protection locked="1" hidden="1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fill>
        <patternFill patternType="solid">
          <fgColor indexed="64"/>
          <bgColor theme="2" tint="-0.249977111117893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/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family val="2"/>
        <scheme val="none"/>
      </font>
      <fill>
        <patternFill patternType="solid">
          <fgColor indexed="64"/>
          <bgColor theme="9" tint="0.59999389629810485"/>
        </patternFill>
      </fill>
      <alignment horizontal="center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/>
        <horizontal/>
      </border>
      <protection locked="0" hidden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family val="2"/>
        <scheme val="none"/>
      </font>
      <fill>
        <patternFill patternType="solid">
          <fgColor indexed="64"/>
          <bgColor theme="9" tint="0.59999389629810485"/>
        </patternFill>
      </fill>
      <alignment horizontal="center" textRotation="0" wrapText="0" indent="0" justifyLastLine="0" shrinkToFit="0" readingOrder="0"/>
      <protection locked="0" hidden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fill>
        <patternFill patternType="solid">
          <fgColor indexed="64"/>
          <bgColor theme="2" tint="-0.249977111117893"/>
        </patternFill>
      </fill>
      <alignment horizontal="center" textRotation="0" wrapText="0" indent="0" justifyLastLine="0" shrinkToFit="0" readingOrder="0"/>
      <border diagonalUp="0" diagonalDown="0">
        <left/>
        <right/>
        <top/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solid">
          <fgColor indexed="64"/>
          <bgColor theme="4" tint="0.59999389629810485"/>
        </patternFill>
      </fill>
      <border diagonalUp="0" diagonalDown="0">
        <left style="thin">
          <color theme="0"/>
        </left>
        <right style="thin">
          <color theme="0"/>
        </right>
        <top/>
        <bottom/>
        <vertical/>
        <horizontal/>
      </border>
      <protection locked="0" hidden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solid">
          <fgColor indexed="64"/>
          <bgColor theme="4" tint="0.59999389629810485"/>
        </patternFill>
      </fill>
      <protection locked="0" hidden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fill>
        <patternFill patternType="solid">
          <fgColor indexed="64"/>
          <bgColor theme="2" tint="-0.249977111117893"/>
        </patternFill>
      </fill>
      <border diagonalUp="0" diagonalDown="0">
        <left/>
        <right/>
        <top/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solid">
          <fgColor indexed="64"/>
          <bgColor theme="9" tint="0.59999389629810485"/>
        </patternFill>
      </fill>
      <alignment horizontal="center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  <protection locked="0" hidden="0"/>
    </dxf>
    <dxf>
      <font>
        <strike val="0"/>
        <outline val="0"/>
        <shadow val="0"/>
        <u val="none"/>
        <vertAlign val="baseline"/>
        <sz val="10"/>
        <name val="Arial Narrow"/>
        <family val="2"/>
        <scheme val="none"/>
      </font>
      <fill>
        <patternFill patternType="solid">
          <fgColor indexed="64"/>
          <bgColor theme="4" tint="0.59999389629810485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  <protection locked="0" hidden="0"/>
    </dxf>
    <dxf>
      <font>
        <strike val="0"/>
        <outline val="0"/>
        <shadow val="0"/>
        <u val="none"/>
        <vertAlign val="baseline"/>
        <sz val="10"/>
        <name val="Arial Narrow"/>
        <family val="2"/>
        <scheme val="none"/>
      </font>
      <fill>
        <patternFill patternType="solid">
          <fgColor indexed="64"/>
          <bgColor theme="4" tint="0.59999389629810485"/>
        </patternFill>
      </fill>
      <protection locked="0" hidden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fill>
        <patternFill patternType="solid">
          <fgColor indexed="64"/>
          <bgColor theme="2" tint="-0.249977111117893"/>
        </patternFill>
      </fill>
      <border diagonalUp="0" diagonalDown="0">
        <left/>
        <right/>
        <top/>
        <bottom/>
        <vertical/>
        <horizontal/>
      </border>
      <protection locked="0" hidden="0"/>
    </dxf>
  </dxfs>
  <tableStyles count="0" defaultTableStyle="TableStyleMedium2" defaultPivotStyle="PivotStyleLight16"/>
  <colors>
    <mruColors>
      <color rgb="FFFFFF8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all" spc="50" baseline="0">
                <a:solidFill>
                  <a:sysClr val="windowText" lastClr="000000"/>
                </a:solidFill>
                <a:latin typeface="Arial Nova" panose="020B0804020202020204" pitchFamily="34" charset="0"/>
                <a:ea typeface="+mn-ea"/>
                <a:cs typeface="+mn-cs"/>
              </a:defRPr>
            </a:pPr>
            <a:r>
              <a:rPr lang="pt-BR" sz="1200">
                <a:solidFill>
                  <a:sysClr val="windowText" lastClr="000000"/>
                </a:solidFill>
              </a:rPr>
              <a:t>RECEBIMENTOS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50" baseline="0">
              <a:solidFill>
                <a:sysClr val="windowText" lastClr="000000"/>
              </a:solidFill>
              <a:latin typeface="Arial Nova" panose="020B0804020202020204" pitchFamily="34" charset="0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6.2686154332894539E-2"/>
          <c:y val="0.19980263050897859"/>
          <c:w val="0.5768562229422024"/>
          <c:h val="0.6137750150089214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8-C735-4C01-A573-2F9CFFE89C9F}"/>
              </c:ext>
            </c:extLst>
          </c:dPt>
          <c:dLbls>
            <c:dLbl>
              <c:idx val="0"/>
              <c:layout>
                <c:manualLayout>
                  <c:x val="0.14436087946466489"/>
                  <c:y val="0.11802672329471134"/>
                </c:manualLayout>
              </c:layout>
              <c:numFmt formatCode="#,##0.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ysClr val="windowText" lastClr="000000"/>
                      </a:solidFill>
                      <a:latin typeface="Arial Nova" panose="020B0804020202020204" pitchFamily="34" charset="0"/>
                      <a:ea typeface="+mn-ea"/>
                      <a:cs typeface="+mn-cs"/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C735-4C01-A573-2F9CFFE89C9F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Arial Nova" panose="020B0804020202020204" pitchFamily="34" charset="0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Recebimentos_Pagamentos!$G$5</c:f>
              <c:strCache>
                <c:ptCount val="1"/>
                <c:pt idx="0">
                  <c:v>Recebimentos</c:v>
                </c:pt>
              </c:strCache>
            </c:strRef>
          </c:cat>
          <c:val>
            <c:numRef>
              <c:f>Recebimentos_Pagamentos!$G$6</c:f>
              <c:numCache>
                <c:formatCode>#,##0.00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35-4C01-A573-2F9CFFE89C9F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60"/>
      </c:doughnut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ysClr val="windowText" lastClr="000000"/>
              </a:solidFill>
              <a:latin typeface="Arial Nova" panose="020B0804020202020204" pitchFamily="34" charset="0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 Nova" panose="020B08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 Nova" panose="020B0804020202020204" pitchFamily="34" charset="0"/>
                <a:ea typeface="+mn-ea"/>
                <a:cs typeface="+mn-cs"/>
              </a:defRPr>
            </a:pPr>
            <a:r>
              <a:rPr lang="pt-BR" sz="1200">
                <a:solidFill>
                  <a:sysClr val="windowText" lastClr="000000"/>
                </a:solidFill>
              </a:rPr>
              <a:t>COMPOSIÇÃO DOS CUSTOS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ysClr val="windowText" lastClr="000000"/>
              </a:solidFill>
              <a:latin typeface="Arial Nova" panose="020B0804020202020204" pitchFamily="34" charset="0"/>
              <a:ea typeface="+mn-ea"/>
              <a:cs typeface="+mn-cs"/>
            </a:defRPr>
          </a:pPr>
          <a:endParaRPr lang="pt-BR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9032351249408255"/>
          <c:y val="0.25706375699577505"/>
          <c:w val="0.62155674639735714"/>
          <c:h val="0.52640411133228493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2-731E-42A8-9C15-C7C7D4E36B28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731E-42A8-9C15-C7C7D4E36B28}"/>
              </c:ext>
            </c:extLst>
          </c:dPt>
          <c:dLbls>
            <c:dLbl>
              <c:idx val="0"/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131331667116306"/>
                      <c:h val="0.152918802125054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731E-42A8-9C15-C7C7D4E36B28}"/>
                </c:ext>
              </c:extLst>
            </c:dLbl>
            <c:dLbl>
              <c:idx val="1"/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2060632823118"/>
                      <c:h val="0.1996384567367070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731E-42A8-9C15-C7C7D4E36B28}"/>
                </c:ext>
              </c:extLst>
            </c:dLbl>
            <c:spPr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 Nova" panose="020B0804020202020204" pitchFamily="34" charset="0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'Plano de Contas'!$I$8:$J$8</c:f>
              <c:strCache>
                <c:ptCount val="2"/>
                <c:pt idx="0">
                  <c:v>Custo Fixo</c:v>
                </c:pt>
                <c:pt idx="1">
                  <c:v>Custo Variável</c:v>
                </c:pt>
              </c:strCache>
            </c:strRef>
          </c:cat>
          <c:val>
            <c:numRef>
              <c:f>'Plano de Contas'!$I$9:$J$9</c:f>
              <c:numCache>
                <c:formatCode>#,##0.00</c:formatCode>
                <c:ptCount val="2"/>
                <c:pt idx="0">
                  <c:v>1667.87</c:v>
                </c:pt>
                <c:pt idx="1">
                  <c:v>1721.76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1E-42A8-9C15-C7C7D4E36B28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 Nova" panose="020B08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 paperSize="9" orientation="landscape" verticalDpi="0"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_xlchart.v1.0</cx:f>
      </cx:strDim>
      <cx:numDim type="val">
        <cx:f>_xlchart.v1.1</cx:f>
      </cx:numDim>
    </cx:data>
  </cx:chartData>
  <cx:chart>
    <cx:title pos="t" align="ctr" overlay="0">
      <cx:tx>
        <cx:txData>
          <cx:v>PAGAMENTOS</cx:v>
        </cx:txData>
      </cx:tx>
      <cx:txPr>
        <a:bodyPr rot="0" spcFirstLastPara="1" vertOverflow="ellipsis" vert="horz" wrap="square" lIns="38100" tIns="19050" rIns="38100" bIns="19050" anchor="ctr" anchorCtr="1" compatLnSpc="0"/>
        <a:lstStyle/>
        <a:p>
          <a:pPr algn="ctr" rtl="0">
            <a:defRPr sz="1100" b="0" i="0" u="none" strike="noStrike" kern="1200" spc="0" baseline="0">
              <a:solidFill>
                <a:sysClr val="windowText" lastClr="000000"/>
              </a:solidFill>
              <a:latin typeface="Arial Nova" panose="020B0804020202020204" pitchFamily="34" charset="0"/>
              <a:ea typeface="Arial Nova" panose="020B0804020202020204" pitchFamily="34" charset="0"/>
              <a:cs typeface="Arial Nova" panose="020B0804020202020204" pitchFamily="34" charset="0"/>
            </a:defRPr>
          </a:pPr>
          <a:r>
            <a:rPr kumimoji="0" lang="en-US" sz="1100" b="0" i="0" u="none" strike="noStrike" kern="120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ova" panose="020B0804020202020204" pitchFamily="34" charset="0"/>
            </a:rPr>
            <a:t>PAGAMENTOS</a:t>
          </a:r>
        </a:p>
      </cx:txPr>
    </cx:title>
    <cx:plotArea>
      <cx:plotAreaRegion>
        <cx:series layoutId="clusteredColumn" uniqueId="{B7D87E0E-16C9-4A87-BA6F-2AB3047FDEA7}" formatIdx="0">
          <cx:dataId val="0"/>
          <cx:layoutPr>
            <cx:aggregation/>
          </cx:layoutPr>
          <cx:axisId val="0"/>
        </cx:series>
        <cx:series layoutId="paretoLine" ownerIdx="0" uniqueId="{FB6752E7-6D52-481E-B000-1B1B181879A1}">
          <cx:axisId val="2"/>
        </cx:series>
      </cx:plotAreaRegion>
      <cx:axis id="0">
        <cx:valScaling/>
        <cx:majorGridlines/>
        <cx:tickLabels/>
        <cx:txPr>
          <a:bodyPr vertOverflow="overflow" horzOverflow="overflow" wrap="square" lIns="0" tIns="0" rIns="0" bIns="0"/>
          <a:lstStyle/>
          <a:p>
            <a:pPr algn="ctr" rtl="0">
              <a:defRPr sz="800" b="0" i="0">
                <a:solidFill>
                  <a:sysClr val="windowText" lastClr="000000"/>
                </a:solidFill>
                <a:latin typeface="Arial Nova" panose="020B0804020202020204" pitchFamily="34" charset="0"/>
                <a:ea typeface="Arial Nova" panose="020B0804020202020204" pitchFamily="34" charset="0"/>
                <a:cs typeface="Arial Nova" panose="020B0804020202020204" pitchFamily="34" charset="0"/>
              </a:defRPr>
            </a:pPr>
            <a:endParaRPr lang="pt-BR" sz="800">
              <a:solidFill>
                <a:sysClr val="windowText" lastClr="000000"/>
              </a:solidFill>
              <a:latin typeface="Arial Nova" panose="020B0804020202020204" pitchFamily="34" charset="0"/>
            </a:endParaRPr>
          </a:p>
        </cx:txPr>
      </cx:axis>
      <cx:axis id="1">
        <cx:catScaling gapWidth="0"/>
        <cx:tickLabels/>
        <cx:txPr>
          <a:bodyPr spcFirstLastPara="1" vertOverflow="ellipsis" horzOverflow="overflow" wrap="square" lIns="0" tIns="0" rIns="0" bIns="0" anchor="ctr" anchorCtr="1"/>
          <a:lstStyle/>
          <a:p>
            <a:pPr algn="ctr" rtl="0">
              <a:defRPr sz="700">
                <a:solidFill>
                  <a:sysClr val="windowText" lastClr="000000"/>
                </a:solidFill>
                <a:latin typeface="Segoe UI" panose="020B0502040204020203" pitchFamily="34" charset="0"/>
                <a:ea typeface="Segoe UI" panose="020B0502040204020203" pitchFamily="34" charset="0"/>
                <a:cs typeface="Segoe UI" panose="020B0502040204020203" pitchFamily="34" charset="0"/>
              </a:defRPr>
            </a:pPr>
            <a:endParaRPr lang="pt-BR" sz="700" b="0" i="0" u="none" strike="noStrike" kern="1200" baseline="0">
              <a:solidFill>
                <a:sysClr val="windowText" lastClr="000000"/>
              </a:solidFill>
              <a:latin typeface="Segoe UI" panose="020B0502040204020203" pitchFamily="34" charset="0"/>
              <a:cs typeface="Segoe UI" panose="020B0502040204020203" pitchFamily="34" charset="0"/>
            </a:endParaRPr>
          </a:p>
        </cx:txPr>
      </cx:axis>
      <cx:axis id="2">
        <cx:valScaling max="1" min="0"/>
        <cx:units unit="percentage"/>
        <cx:tickLabels/>
        <cx:txPr>
          <a:bodyPr vertOverflow="overflow" horzOverflow="overflow" wrap="square" lIns="0" tIns="0" rIns="0" bIns="0"/>
          <a:lstStyle/>
          <a:p>
            <a:pPr algn="ctr" rtl="0">
              <a:defRPr sz="800" b="0" i="0">
                <a:solidFill>
                  <a:sysClr val="windowText" lastClr="000000"/>
                </a:solidFill>
                <a:latin typeface="Arial Nova" panose="020B0804020202020204" pitchFamily="34" charset="0"/>
                <a:ea typeface="Arial Nova" panose="020B0804020202020204" pitchFamily="34" charset="0"/>
                <a:cs typeface="Arial Nova" panose="020B0804020202020204" pitchFamily="34" charset="0"/>
              </a:defRPr>
            </a:pPr>
            <a:endParaRPr lang="pt-BR" sz="800">
              <a:solidFill>
                <a:sysClr val="windowText" lastClr="000000"/>
              </a:solidFill>
              <a:latin typeface="Arial Nova" panose="020B0804020202020204" pitchFamily="34" charset="0"/>
            </a:endParaRPr>
          </a:p>
        </cx:txPr>
      </cx:axis>
    </cx:plotArea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6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svg"/><Relationship Id="rId3" Type="http://schemas.openxmlformats.org/officeDocument/2006/relationships/hyperlink" Target="#'Plano de Contas'!A1"/><Relationship Id="rId7" Type="http://schemas.openxmlformats.org/officeDocument/2006/relationships/image" Target="../media/image2.png"/><Relationship Id="rId2" Type="http://schemas.openxmlformats.org/officeDocument/2006/relationships/hyperlink" Target="#Recebimentos_Pagamentos!A1"/><Relationship Id="rId1" Type="http://schemas.openxmlformats.org/officeDocument/2006/relationships/hyperlink" Target="#Vendas!A1"/><Relationship Id="rId6" Type="http://schemas.openxmlformats.org/officeDocument/2006/relationships/image" Target="../media/image1.jpg"/><Relationship Id="rId5" Type="http://schemas.openxmlformats.org/officeDocument/2006/relationships/hyperlink" Target="#Compras!A1"/><Relationship Id="rId4" Type="http://schemas.openxmlformats.org/officeDocument/2006/relationships/hyperlink" Target="#Indicadores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'Plano de Contas'!A1"/><Relationship Id="rId2" Type="http://schemas.openxmlformats.org/officeDocument/2006/relationships/hyperlink" Target="#Recebimentos_Pagamentos!A1"/><Relationship Id="rId1" Type="http://schemas.openxmlformats.org/officeDocument/2006/relationships/hyperlink" Target="#Instru&#231;&#245;es!A1"/><Relationship Id="rId6" Type="http://schemas.openxmlformats.org/officeDocument/2006/relationships/image" Target="../media/image1.jpg"/><Relationship Id="rId5" Type="http://schemas.openxmlformats.org/officeDocument/2006/relationships/hyperlink" Target="#Compras!A1"/><Relationship Id="rId4" Type="http://schemas.openxmlformats.org/officeDocument/2006/relationships/hyperlink" Target="#Indicadores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Plano de Contas'!A1"/><Relationship Id="rId2" Type="http://schemas.openxmlformats.org/officeDocument/2006/relationships/hyperlink" Target="#Recebimentos_Pagamentos!A1"/><Relationship Id="rId1" Type="http://schemas.openxmlformats.org/officeDocument/2006/relationships/hyperlink" Target="#Instru&#231;&#245;es!A1"/><Relationship Id="rId6" Type="http://schemas.openxmlformats.org/officeDocument/2006/relationships/image" Target="../media/image1.jpg"/><Relationship Id="rId5" Type="http://schemas.openxmlformats.org/officeDocument/2006/relationships/hyperlink" Target="#Vendas!A1"/><Relationship Id="rId4" Type="http://schemas.openxmlformats.org/officeDocument/2006/relationships/hyperlink" Target="#Indicadores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'Plano de Contas'!A1"/><Relationship Id="rId2" Type="http://schemas.openxmlformats.org/officeDocument/2006/relationships/hyperlink" Target="#Compras!A1"/><Relationship Id="rId1" Type="http://schemas.openxmlformats.org/officeDocument/2006/relationships/hyperlink" Target="#Instru&#231;&#245;es!A1"/><Relationship Id="rId6" Type="http://schemas.openxmlformats.org/officeDocument/2006/relationships/image" Target="../media/image1.jpg"/><Relationship Id="rId5" Type="http://schemas.openxmlformats.org/officeDocument/2006/relationships/hyperlink" Target="#Vendas!A1"/><Relationship Id="rId4" Type="http://schemas.openxmlformats.org/officeDocument/2006/relationships/hyperlink" Target="#Indicadores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Recebimentos_Pagamentos!A1"/><Relationship Id="rId2" Type="http://schemas.openxmlformats.org/officeDocument/2006/relationships/hyperlink" Target="#Compras!A1"/><Relationship Id="rId1" Type="http://schemas.openxmlformats.org/officeDocument/2006/relationships/hyperlink" Target="#Instru&#231;&#245;es!A1"/><Relationship Id="rId6" Type="http://schemas.openxmlformats.org/officeDocument/2006/relationships/image" Target="../media/image1.jpg"/><Relationship Id="rId5" Type="http://schemas.openxmlformats.org/officeDocument/2006/relationships/hyperlink" Target="#Vendas!A1"/><Relationship Id="rId4" Type="http://schemas.openxmlformats.org/officeDocument/2006/relationships/hyperlink" Target="#Indicadores!A1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hyperlink" Target="#Vendas!A1"/><Relationship Id="rId3" Type="http://schemas.openxmlformats.org/officeDocument/2006/relationships/chart" Target="../charts/chart2.xml"/><Relationship Id="rId7" Type="http://schemas.openxmlformats.org/officeDocument/2006/relationships/hyperlink" Target="#'Plano de Contas'!A1"/><Relationship Id="rId2" Type="http://schemas.openxmlformats.org/officeDocument/2006/relationships/chart" Target="../charts/chart1.xml"/><Relationship Id="rId1" Type="http://schemas.microsoft.com/office/2014/relationships/chartEx" Target="../charts/chartEx1.xml"/><Relationship Id="rId6" Type="http://schemas.openxmlformats.org/officeDocument/2006/relationships/hyperlink" Target="#Recebimentos_Pagamentos!A1"/><Relationship Id="rId5" Type="http://schemas.openxmlformats.org/officeDocument/2006/relationships/hyperlink" Target="#Compras!A1"/><Relationship Id="rId4" Type="http://schemas.openxmlformats.org/officeDocument/2006/relationships/hyperlink" Target="#Instru&#231;&#245;es!A1"/><Relationship Id="rId9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447675</xdr:colOff>
      <xdr:row>2</xdr:row>
      <xdr:rowOff>123825</xdr:rowOff>
    </xdr:from>
    <xdr:to>
      <xdr:col>4</xdr:col>
      <xdr:colOff>266700</xdr:colOff>
      <xdr:row>5</xdr:row>
      <xdr:rowOff>1905</xdr:rowOff>
    </xdr:to>
    <xdr:sp macro="" textlink="">
      <xdr:nvSpPr>
        <xdr:cNvPr id="3" name="Retângulo: Cantos Arredondados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B15601F-BB05-4638-8550-52FE04ABB54F}"/>
            </a:ext>
          </a:extLst>
        </xdr:cNvPr>
        <xdr:cNvSpPr/>
      </xdr:nvSpPr>
      <xdr:spPr>
        <a:xfrm>
          <a:off x="1438275" y="504825"/>
          <a:ext cx="1038225" cy="449580"/>
        </a:xfrm>
        <a:prstGeom prst="roundRect">
          <a:avLst/>
        </a:prstGeom>
        <a:solidFill>
          <a:schemeClr val="accent1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900" b="1"/>
            <a:t>Vendas</a:t>
          </a:r>
        </a:p>
      </xdr:txBody>
    </xdr:sp>
    <xdr:clientData fLocksWithSheet="0"/>
  </xdr:twoCellAnchor>
  <xdr:twoCellAnchor editAs="absolute">
    <xdr:from>
      <xdr:col>6</xdr:col>
      <xdr:colOff>361951</xdr:colOff>
      <xdr:row>2</xdr:row>
      <xdr:rowOff>123825</xdr:rowOff>
    </xdr:from>
    <xdr:to>
      <xdr:col>8</xdr:col>
      <xdr:colOff>180976</xdr:colOff>
      <xdr:row>5</xdr:row>
      <xdr:rowOff>9525</xdr:rowOff>
    </xdr:to>
    <xdr:sp macro="" textlink="">
      <xdr:nvSpPr>
        <xdr:cNvPr id="4" name="Retângulo: Cantos Arredondados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61D7659-322F-4029-BE38-294E238A0D7E}"/>
            </a:ext>
          </a:extLst>
        </xdr:cNvPr>
        <xdr:cNvSpPr/>
      </xdr:nvSpPr>
      <xdr:spPr>
        <a:xfrm>
          <a:off x="3790951" y="504825"/>
          <a:ext cx="1038225" cy="457200"/>
        </a:xfrm>
        <a:prstGeom prst="roundRect">
          <a:avLst/>
        </a:prstGeom>
        <a:solidFill>
          <a:schemeClr val="accent1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900" b="1">
              <a:solidFill>
                <a:schemeClr val="lt1"/>
              </a:solidFill>
              <a:latin typeface="+mn-lt"/>
              <a:ea typeface="+mn-ea"/>
              <a:cs typeface="+mn-cs"/>
            </a:rPr>
            <a:t>Recebimentos</a:t>
          </a:r>
        </a:p>
        <a:p>
          <a:pPr marL="0" indent="0" algn="ctr"/>
          <a:r>
            <a:rPr lang="pt-BR" sz="900" b="1">
              <a:solidFill>
                <a:schemeClr val="lt1"/>
              </a:solidFill>
              <a:latin typeface="+mn-lt"/>
              <a:ea typeface="+mn-ea"/>
              <a:cs typeface="+mn-cs"/>
            </a:rPr>
            <a:t>Pagamentos</a:t>
          </a:r>
        </a:p>
      </xdr:txBody>
    </xdr:sp>
    <xdr:clientData fLocksWithSheet="0"/>
  </xdr:twoCellAnchor>
  <xdr:twoCellAnchor editAs="absolute">
    <xdr:from>
      <xdr:col>8</xdr:col>
      <xdr:colOff>319089</xdr:colOff>
      <xdr:row>2</xdr:row>
      <xdr:rowOff>123825</xdr:rowOff>
    </xdr:from>
    <xdr:to>
      <xdr:col>10</xdr:col>
      <xdr:colOff>138114</xdr:colOff>
      <xdr:row>5</xdr:row>
      <xdr:rowOff>1905</xdr:rowOff>
    </xdr:to>
    <xdr:sp macro="" textlink="">
      <xdr:nvSpPr>
        <xdr:cNvPr id="5" name="Retângulo: Cantos Arredondados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D4D17B3E-1292-42C8-AA73-AD890E9D7CA5}"/>
            </a:ext>
          </a:extLst>
        </xdr:cNvPr>
        <xdr:cNvSpPr/>
      </xdr:nvSpPr>
      <xdr:spPr>
        <a:xfrm>
          <a:off x="4967289" y="504825"/>
          <a:ext cx="1038225" cy="449580"/>
        </a:xfrm>
        <a:prstGeom prst="roundRect">
          <a:avLst/>
        </a:prstGeom>
        <a:solidFill>
          <a:schemeClr val="accent1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900" b="1">
              <a:solidFill>
                <a:schemeClr val="lt1"/>
              </a:solidFill>
              <a:latin typeface="+mn-lt"/>
              <a:ea typeface="+mn-ea"/>
              <a:cs typeface="+mn-cs"/>
            </a:rPr>
            <a:t>Plano de Contas</a:t>
          </a:r>
        </a:p>
      </xdr:txBody>
    </xdr:sp>
    <xdr:clientData fLocksWithSheet="0"/>
  </xdr:twoCellAnchor>
  <xdr:twoCellAnchor editAs="absolute">
    <xdr:from>
      <xdr:col>10</xdr:col>
      <xdr:colOff>276225</xdr:colOff>
      <xdr:row>2</xdr:row>
      <xdr:rowOff>123825</xdr:rowOff>
    </xdr:from>
    <xdr:to>
      <xdr:col>12</xdr:col>
      <xdr:colOff>95250</xdr:colOff>
      <xdr:row>5</xdr:row>
      <xdr:rowOff>1905</xdr:rowOff>
    </xdr:to>
    <xdr:sp macro="" textlink="">
      <xdr:nvSpPr>
        <xdr:cNvPr id="6" name="Retângulo: Cantos Arredondados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30A66A9B-03F3-45CB-978D-9445E7CE22A7}"/>
            </a:ext>
          </a:extLst>
        </xdr:cNvPr>
        <xdr:cNvSpPr/>
      </xdr:nvSpPr>
      <xdr:spPr>
        <a:xfrm>
          <a:off x="6143625" y="504825"/>
          <a:ext cx="1038225" cy="449580"/>
        </a:xfrm>
        <a:prstGeom prst="roundRect">
          <a:avLst/>
        </a:prstGeom>
        <a:solidFill>
          <a:schemeClr val="accent1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900" b="1">
              <a:solidFill>
                <a:schemeClr val="lt1"/>
              </a:solidFill>
              <a:latin typeface="+mn-lt"/>
              <a:ea typeface="+mn-ea"/>
              <a:cs typeface="+mn-cs"/>
            </a:rPr>
            <a:t>Indicadores</a:t>
          </a:r>
        </a:p>
      </xdr:txBody>
    </xdr:sp>
    <xdr:clientData fLocksWithSheet="0"/>
  </xdr:twoCellAnchor>
  <xdr:twoCellAnchor editAs="absolute">
    <xdr:from>
      <xdr:col>4</xdr:col>
      <xdr:colOff>404813</xdr:colOff>
      <xdr:row>2</xdr:row>
      <xdr:rowOff>123825</xdr:rowOff>
    </xdr:from>
    <xdr:to>
      <xdr:col>6</xdr:col>
      <xdr:colOff>223838</xdr:colOff>
      <xdr:row>5</xdr:row>
      <xdr:rowOff>1905</xdr:rowOff>
    </xdr:to>
    <xdr:sp macro="" textlink="">
      <xdr:nvSpPr>
        <xdr:cNvPr id="7" name="Retângulo: Cantos Arredondados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4D2B8525-DEA4-4407-B88A-20A1205E0B65}"/>
            </a:ext>
          </a:extLst>
        </xdr:cNvPr>
        <xdr:cNvSpPr/>
      </xdr:nvSpPr>
      <xdr:spPr>
        <a:xfrm>
          <a:off x="2614613" y="504825"/>
          <a:ext cx="1038225" cy="449580"/>
        </a:xfrm>
        <a:prstGeom prst="roundRect">
          <a:avLst/>
        </a:prstGeom>
        <a:solidFill>
          <a:schemeClr val="accent1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900" b="1">
              <a:solidFill>
                <a:schemeClr val="lt1"/>
              </a:solidFill>
              <a:latin typeface="+mn-lt"/>
              <a:ea typeface="+mn-ea"/>
              <a:cs typeface="+mn-cs"/>
            </a:rPr>
            <a:t>Compras</a:t>
          </a:r>
        </a:p>
      </xdr:txBody>
    </xdr:sp>
    <xdr:clientData fLocksWithSheet="0"/>
  </xdr:twoCellAnchor>
  <xdr:twoCellAnchor editAs="absolute">
    <xdr:from>
      <xdr:col>12</xdr:col>
      <xdr:colOff>219075</xdr:colOff>
      <xdr:row>2</xdr:row>
      <xdr:rowOff>171450</xdr:rowOff>
    </xdr:from>
    <xdr:to>
      <xdr:col>13</xdr:col>
      <xdr:colOff>447675</xdr:colOff>
      <xdr:row>4</xdr:row>
      <xdr:rowOff>188938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26B40E3C-886E-4BA5-B4D6-4F8E4BF43E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5675" y="552450"/>
          <a:ext cx="838200" cy="398488"/>
        </a:xfrm>
        <a:prstGeom prst="rect">
          <a:avLst/>
        </a:prstGeom>
      </xdr:spPr>
    </xdr:pic>
    <xdr:clientData/>
  </xdr:twoCellAnchor>
  <xdr:twoCellAnchor editAs="oneCell">
    <xdr:from>
      <xdr:col>10</xdr:col>
      <xdr:colOff>514351</xdr:colOff>
      <xdr:row>0</xdr:row>
      <xdr:rowOff>0</xdr:rowOff>
    </xdr:from>
    <xdr:to>
      <xdr:col>11</xdr:col>
      <xdr:colOff>266701</xdr:colOff>
      <xdr:row>1</xdr:row>
      <xdr:rowOff>171450</xdr:rowOff>
    </xdr:to>
    <xdr:pic>
      <xdr:nvPicPr>
        <xdr:cNvPr id="10" name="Gráfico 9" descr="Gráfico de pizza">
          <a:extLst>
            <a:ext uri="{FF2B5EF4-FFF2-40B4-BE49-F238E27FC236}">
              <a16:creationId xmlns:a16="http://schemas.microsoft.com/office/drawing/2014/main" id="{3A00F894-356D-42E7-96A2-25810A0DA1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6381751" y="0"/>
          <a:ext cx="361950" cy="3619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542925</xdr:colOff>
      <xdr:row>2</xdr:row>
      <xdr:rowOff>123825</xdr:rowOff>
    </xdr:from>
    <xdr:to>
      <xdr:col>3</xdr:col>
      <xdr:colOff>733425</xdr:colOff>
      <xdr:row>3</xdr:row>
      <xdr:rowOff>249555</xdr:rowOff>
    </xdr:to>
    <xdr:sp macro="" textlink="">
      <xdr:nvSpPr>
        <xdr:cNvPr id="14" name="Retângulo: Cantos Arredondados 1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9F8EBAF-D98D-4354-994A-124C727A5B5D}"/>
            </a:ext>
          </a:extLst>
        </xdr:cNvPr>
        <xdr:cNvSpPr/>
      </xdr:nvSpPr>
      <xdr:spPr>
        <a:xfrm>
          <a:off x="1409700" y="542925"/>
          <a:ext cx="1038225" cy="449580"/>
        </a:xfrm>
        <a:prstGeom prst="roundRect">
          <a:avLst/>
        </a:prstGeom>
        <a:solidFill>
          <a:schemeClr val="accent1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900" b="1"/>
            <a:t>Instruções</a:t>
          </a:r>
        </a:p>
      </xdr:txBody>
    </xdr:sp>
    <xdr:clientData fLocksWithSheet="0"/>
  </xdr:twoCellAnchor>
  <xdr:twoCellAnchor editAs="absolute">
    <xdr:from>
      <xdr:col>4</xdr:col>
      <xdr:colOff>466726</xdr:colOff>
      <xdr:row>2</xdr:row>
      <xdr:rowOff>123825</xdr:rowOff>
    </xdr:from>
    <xdr:to>
      <xdr:col>5</xdr:col>
      <xdr:colOff>57151</xdr:colOff>
      <xdr:row>3</xdr:row>
      <xdr:rowOff>257175</xdr:rowOff>
    </xdr:to>
    <xdr:sp macro="" textlink="">
      <xdr:nvSpPr>
        <xdr:cNvPr id="15" name="Retângulo: Cantos Arredondados 1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218724B-5254-4B28-99C9-2038D44EB916}"/>
            </a:ext>
          </a:extLst>
        </xdr:cNvPr>
        <xdr:cNvSpPr/>
      </xdr:nvSpPr>
      <xdr:spPr>
        <a:xfrm>
          <a:off x="3762376" y="542925"/>
          <a:ext cx="1038225" cy="457200"/>
        </a:xfrm>
        <a:prstGeom prst="roundRect">
          <a:avLst/>
        </a:prstGeom>
        <a:solidFill>
          <a:schemeClr val="accent1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900" b="1">
              <a:solidFill>
                <a:schemeClr val="lt1"/>
              </a:solidFill>
              <a:latin typeface="+mn-lt"/>
              <a:ea typeface="+mn-ea"/>
              <a:cs typeface="+mn-cs"/>
            </a:rPr>
            <a:t>Recebimentos</a:t>
          </a:r>
        </a:p>
        <a:p>
          <a:pPr marL="0" indent="0" algn="ctr"/>
          <a:r>
            <a:rPr lang="pt-BR" sz="900" b="1">
              <a:solidFill>
                <a:schemeClr val="lt1"/>
              </a:solidFill>
              <a:latin typeface="+mn-lt"/>
              <a:ea typeface="+mn-ea"/>
              <a:cs typeface="+mn-cs"/>
            </a:rPr>
            <a:t>Pagamentos</a:t>
          </a:r>
        </a:p>
      </xdr:txBody>
    </xdr:sp>
    <xdr:clientData fLocksWithSheet="0"/>
  </xdr:twoCellAnchor>
  <xdr:twoCellAnchor editAs="absolute">
    <xdr:from>
      <xdr:col>5</xdr:col>
      <xdr:colOff>195264</xdr:colOff>
      <xdr:row>2</xdr:row>
      <xdr:rowOff>123825</xdr:rowOff>
    </xdr:from>
    <xdr:to>
      <xdr:col>6</xdr:col>
      <xdr:colOff>319089</xdr:colOff>
      <xdr:row>3</xdr:row>
      <xdr:rowOff>249555</xdr:rowOff>
    </xdr:to>
    <xdr:sp macro="" textlink="">
      <xdr:nvSpPr>
        <xdr:cNvPr id="16" name="Retângulo: Cantos Arredondados 1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247DB1AF-D23C-4C2B-898D-05CB763BD4A9}"/>
            </a:ext>
          </a:extLst>
        </xdr:cNvPr>
        <xdr:cNvSpPr/>
      </xdr:nvSpPr>
      <xdr:spPr>
        <a:xfrm>
          <a:off x="4938714" y="542925"/>
          <a:ext cx="1038225" cy="449580"/>
        </a:xfrm>
        <a:prstGeom prst="roundRect">
          <a:avLst/>
        </a:prstGeom>
        <a:solidFill>
          <a:schemeClr val="accent1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900" b="1">
              <a:solidFill>
                <a:schemeClr val="lt1"/>
              </a:solidFill>
              <a:latin typeface="+mn-lt"/>
              <a:ea typeface="+mn-ea"/>
              <a:cs typeface="+mn-cs"/>
            </a:rPr>
            <a:t>Plano de Contas</a:t>
          </a:r>
        </a:p>
      </xdr:txBody>
    </xdr:sp>
    <xdr:clientData fLocksWithSheet="0"/>
  </xdr:twoCellAnchor>
  <xdr:twoCellAnchor editAs="absolute">
    <xdr:from>
      <xdr:col>6</xdr:col>
      <xdr:colOff>457200</xdr:colOff>
      <xdr:row>2</xdr:row>
      <xdr:rowOff>123825</xdr:rowOff>
    </xdr:from>
    <xdr:to>
      <xdr:col>7</xdr:col>
      <xdr:colOff>47625</xdr:colOff>
      <xdr:row>3</xdr:row>
      <xdr:rowOff>249555</xdr:rowOff>
    </xdr:to>
    <xdr:sp macro="" textlink="">
      <xdr:nvSpPr>
        <xdr:cNvPr id="17" name="Retângulo: Cantos Arredondados 1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A8908ABA-146E-475A-80D4-CE5BDD9EC0B1}"/>
            </a:ext>
          </a:extLst>
        </xdr:cNvPr>
        <xdr:cNvSpPr/>
      </xdr:nvSpPr>
      <xdr:spPr>
        <a:xfrm>
          <a:off x="6115050" y="542925"/>
          <a:ext cx="1038225" cy="449580"/>
        </a:xfrm>
        <a:prstGeom prst="roundRect">
          <a:avLst/>
        </a:prstGeom>
        <a:solidFill>
          <a:schemeClr val="accent1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900" b="1">
              <a:solidFill>
                <a:schemeClr val="lt1"/>
              </a:solidFill>
              <a:latin typeface="+mn-lt"/>
              <a:ea typeface="+mn-ea"/>
              <a:cs typeface="+mn-cs"/>
            </a:rPr>
            <a:t>Indicadores</a:t>
          </a:r>
        </a:p>
      </xdr:txBody>
    </xdr:sp>
    <xdr:clientData fLocksWithSheet="0"/>
  </xdr:twoCellAnchor>
  <xdr:twoCellAnchor editAs="absolute">
    <xdr:from>
      <xdr:col>3</xdr:col>
      <xdr:colOff>871538</xdr:colOff>
      <xdr:row>2</xdr:row>
      <xdr:rowOff>123825</xdr:rowOff>
    </xdr:from>
    <xdr:to>
      <xdr:col>4</xdr:col>
      <xdr:colOff>328613</xdr:colOff>
      <xdr:row>3</xdr:row>
      <xdr:rowOff>249555</xdr:rowOff>
    </xdr:to>
    <xdr:sp macro="" textlink="">
      <xdr:nvSpPr>
        <xdr:cNvPr id="18" name="Retângulo: Cantos Arredondados 1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74BB7AE8-7DF1-4647-BED1-19D8373A2491}"/>
            </a:ext>
          </a:extLst>
        </xdr:cNvPr>
        <xdr:cNvSpPr/>
      </xdr:nvSpPr>
      <xdr:spPr>
        <a:xfrm>
          <a:off x="2586038" y="542925"/>
          <a:ext cx="1038225" cy="449580"/>
        </a:xfrm>
        <a:prstGeom prst="roundRect">
          <a:avLst/>
        </a:prstGeom>
        <a:solidFill>
          <a:schemeClr val="accent1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900" b="1">
              <a:solidFill>
                <a:schemeClr val="lt1"/>
              </a:solidFill>
              <a:latin typeface="+mn-lt"/>
              <a:ea typeface="+mn-ea"/>
              <a:cs typeface="+mn-cs"/>
            </a:rPr>
            <a:t>Compras</a:t>
          </a:r>
        </a:p>
      </xdr:txBody>
    </xdr:sp>
    <xdr:clientData fLocksWithSheet="0"/>
  </xdr:twoCellAnchor>
  <xdr:twoCellAnchor editAs="absolute">
    <xdr:from>
      <xdr:col>7</xdr:col>
      <xdr:colOff>171450</xdr:colOff>
      <xdr:row>2</xdr:row>
      <xdr:rowOff>171450</xdr:rowOff>
    </xdr:from>
    <xdr:to>
      <xdr:col>7</xdr:col>
      <xdr:colOff>1009650</xdr:colOff>
      <xdr:row>3</xdr:row>
      <xdr:rowOff>246088</xdr:rowOff>
    </xdr:to>
    <xdr:pic>
      <xdr:nvPicPr>
        <xdr:cNvPr id="19" name="Imagem 18">
          <a:extLst>
            <a:ext uri="{FF2B5EF4-FFF2-40B4-BE49-F238E27FC236}">
              <a16:creationId xmlns:a16="http://schemas.microsoft.com/office/drawing/2014/main" id="{146BFAF0-CB0B-4164-A1C2-3507562174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77100" y="590550"/>
          <a:ext cx="838200" cy="39848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828675</xdr:colOff>
      <xdr:row>2</xdr:row>
      <xdr:rowOff>152400</xdr:rowOff>
    </xdr:from>
    <xdr:to>
      <xdr:col>3</xdr:col>
      <xdr:colOff>1019175</xdr:colOff>
      <xdr:row>3</xdr:row>
      <xdr:rowOff>278130</xdr:rowOff>
    </xdr:to>
    <xdr:sp macro="" textlink="">
      <xdr:nvSpPr>
        <xdr:cNvPr id="14" name="Retângulo: Cantos Arredondados 1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D9AB33B-DF96-4043-855E-52757FECE983}"/>
            </a:ext>
          </a:extLst>
        </xdr:cNvPr>
        <xdr:cNvSpPr/>
      </xdr:nvSpPr>
      <xdr:spPr>
        <a:xfrm>
          <a:off x="1695450" y="571500"/>
          <a:ext cx="1038225" cy="449580"/>
        </a:xfrm>
        <a:prstGeom prst="roundRect">
          <a:avLst/>
        </a:prstGeom>
        <a:solidFill>
          <a:schemeClr val="accent1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900" b="1"/>
            <a:t>Instruções</a:t>
          </a:r>
        </a:p>
      </xdr:txBody>
    </xdr:sp>
    <xdr:clientData/>
  </xdr:twoCellAnchor>
  <xdr:twoCellAnchor editAs="absolute">
    <xdr:from>
      <xdr:col>4</xdr:col>
      <xdr:colOff>752476</xdr:colOff>
      <xdr:row>2</xdr:row>
      <xdr:rowOff>152400</xdr:rowOff>
    </xdr:from>
    <xdr:to>
      <xdr:col>5</xdr:col>
      <xdr:colOff>342901</xdr:colOff>
      <xdr:row>3</xdr:row>
      <xdr:rowOff>285750</xdr:rowOff>
    </xdr:to>
    <xdr:sp macro="" textlink="">
      <xdr:nvSpPr>
        <xdr:cNvPr id="15" name="Retângulo: Cantos Arredondados 1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691A9B2-1ECB-422E-A55F-E58EC999FF5B}"/>
            </a:ext>
          </a:extLst>
        </xdr:cNvPr>
        <xdr:cNvSpPr/>
      </xdr:nvSpPr>
      <xdr:spPr>
        <a:xfrm>
          <a:off x="4048126" y="571500"/>
          <a:ext cx="1038225" cy="457200"/>
        </a:xfrm>
        <a:prstGeom prst="roundRect">
          <a:avLst/>
        </a:prstGeom>
        <a:solidFill>
          <a:schemeClr val="accent1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900" b="1">
              <a:solidFill>
                <a:schemeClr val="lt1"/>
              </a:solidFill>
              <a:latin typeface="+mn-lt"/>
              <a:ea typeface="+mn-ea"/>
              <a:cs typeface="+mn-cs"/>
            </a:rPr>
            <a:t>Recebimentos</a:t>
          </a:r>
        </a:p>
        <a:p>
          <a:pPr marL="0" indent="0" algn="ctr"/>
          <a:r>
            <a:rPr lang="pt-BR" sz="900" b="1">
              <a:solidFill>
                <a:schemeClr val="lt1"/>
              </a:solidFill>
              <a:latin typeface="+mn-lt"/>
              <a:ea typeface="+mn-ea"/>
              <a:cs typeface="+mn-cs"/>
            </a:rPr>
            <a:t>Pagamentos</a:t>
          </a:r>
        </a:p>
      </xdr:txBody>
    </xdr:sp>
    <xdr:clientData/>
  </xdr:twoCellAnchor>
  <xdr:twoCellAnchor editAs="absolute">
    <xdr:from>
      <xdr:col>5</xdr:col>
      <xdr:colOff>481014</xdr:colOff>
      <xdr:row>2</xdr:row>
      <xdr:rowOff>152400</xdr:rowOff>
    </xdr:from>
    <xdr:to>
      <xdr:col>6</xdr:col>
      <xdr:colOff>604839</xdr:colOff>
      <xdr:row>3</xdr:row>
      <xdr:rowOff>278130</xdr:rowOff>
    </xdr:to>
    <xdr:sp macro="" textlink="">
      <xdr:nvSpPr>
        <xdr:cNvPr id="16" name="Retângulo: Cantos Arredondados 1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90BA9A60-64DF-46E4-A8B0-0D33AC13133F}"/>
            </a:ext>
          </a:extLst>
        </xdr:cNvPr>
        <xdr:cNvSpPr/>
      </xdr:nvSpPr>
      <xdr:spPr>
        <a:xfrm>
          <a:off x="5224464" y="571500"/>
          <a:ext cx="1038225" cy="449580"/>
        </a:xfrm>
        <a:prstGeom prst="roundRect">
          <a:avLst/>
        </a:prstGeom>
        <a:solidFill>
          <a:schemeClr val="accent1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900" b="1">
              <a:solidFill>
                <a:schemeClr val="lt1"/>
              </a:solidFill>
              <a:latin typeface="+mn-lt"/>
              <a:ea typeface="+mn-ea"/>
              <a:cs typeface="+mn-cs"/>
            </a:rPr>
            <a:t>Plano de Contas</a:t>
          </a:r>
        </a:p>
      </xdr:txBody>
    </xdr:sp>
    <xdr:clientData/>
  </xdr:twoCellAnchor>
  <xdr:twoCellAnchor editAs="absolute">
    <xdr:from>
      <xdr:col>6</xdr:col>
      <xdr:colOff>742950</xdr:colOff>
      <xdr:row>2</xdr:row>
      <xdr:rowOff>152400</xdr:rowOff>
    </xdr:from>
    <xdr:to>
      <xdr:col>7</xdr:col>
      <xdr:colOff>333375</xdr:colOff>
      <xdr:row>3</xdr:row>
      <xdr:rowOff>278130</xdr:rowOff>
    </xdr:to>
    <xdr:sp macro="" textlink="">
      <xdr:nvSpPr>
        <xdr:cNvPr id="17" name="Retângulo: Cantos Arredondados 1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AF5C729A-C525-40D7-8356-74A8B7CE0EE4}"/>
            </a:ext>
          </a:extLst>
        </xdr:cNvPr>
        <xdr:cNvSpPr/>
      </xdr:nvSpPr>
      <xdr:spPr>
        <a:xfrm>
          <a:off x="6400800" y="571500"/>
          <a:ext cx="1038225" cy="449580"/>
        </a:xfrm>
        <a:prstGeom prst="roundRect">
          <a:avLst/>
        </a:prstGeom>
        <a:solidFill>
          <a:schemeClr val="accent1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900" b="1">
              <a:solidFill>
                <a:schemeClr val="lt1"/>
              </a:solidFill>
              <a:latin typeface="+mn-lt"/>
              <a:ea typeface="+mn-ea"/>
              <a:cs typeface="+mn-cs"/>
            </a:rPr>
            <a:t>Indicadores</a:t>
          </a:r>
        </a:p>
      </xdr:txBody>
    </xdr:sp>
    <xdr:clientData/>
  </xdr:twoCellAnchor>
  <xdr:twoCellAnchor editAs="absolute">
    <xdr:from>
      <xdr:col>3</xdr:col>
      <xdr:colOff>1157288</xdr:colOff>
      <xdr:row>2</xdr:row>
      <xdr:rowOff>152400</xdr:rowOff>
    </xdr:from>
    <xdr:to>
      <xdr:col>4</xdr:col>
      <xdr:colOff>614363</xdr:colOff>
      <xdr:row>3</xdr:row>
      <xdr:rowOff>278130</xdr:rowOff>
    </xdr:to>
    <xdr:sp macro="" textlink="">
      <xdr:nvSpPr>
        <xdr:cNvPr id="18" name="Retângulo: Cantos Arredondados 1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92FD318E-1362-48C9-BB22-38F2D450A6A6}"/>
            </a:ext>
          </a:extLst>
        </xdr:cNvPr>
        <xdr:cNvSpPr/>
      </xdr:nvSpPr>
      <xdr:spPr>
        <a:xfrm>
          <a:off x="2871788" y="571500"/>
          <a:ext cx="1038225" cy="449580"/>
        </a:xfrm>
        <a:prstGeom prst="roundRect">
          <a:avLst/>
        </a:prstGeom>
        <a:solidFill>
          <a:schemeClr val="accent1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900" b="1">
              <a:solidFill>
                <a:schemeClr val="lt1"/>
              </a:solidFill>
              <a:latin typeface="+mn-lt"/>
              <a:ea typeface="+mn-ea"/>
              <a:cs typeface="+mn-cs"/>
            </a:rPr>
            <a:t>Vendas</a:t>
          </a:r>
        </a:p>
      </xdr:txBody>
    </xdr:sp>
    <xdr:clientData/>
  </xdr:twoCellAnchor>
  <xdr:twoCellAnchor editAs="absolute">
    <xdr:from>
      <xdr:col>7</xdr:col>
      <xdr:colOff>457200</xdr:colOff>
      <xdr:row>2</xdr:row>
      <xdr:rowOff>200025</xdr:rowOff>
    </xdr:from>
    <xdr:to>
      <xdr:col>8</xdr:col>
      <xdr:colOff>180975</xdr:colOff>
      <xdr:row>3</xdr:row>
      <xdr:rowOff>274663</xdr:rowOff>
    </xdr:to>
    <xdr:pic>
      <xdr:nvPicPr>
        <xdr:cNvPr id="19" name="Imagem 18">
          <a:extLst>
            <a:ext uri="{FF2B5EF4-FFF2-40B4-BE49-F238E27FC236}">
              <a16:creationId xmlns:a16="http://schemas.microsoft.com/office/drawing/2014/main" id="{28492D4F-7B55-4583-834A-CA912BF4CE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62850" y="619125"/>
          <a:ext cx="838200" cy="39848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390525</xdr:colOff>
      <xdr:row>2</xdr:row>
      <xdr:rowOff>114300</xdr:rowOff>
    </xdr:from>
    <xdr:to>
      <xdr:col>4</xdr:col>
      <xdr:colOff>1428750</xdr:colOff>
      <xdr:row>3</xdr:row>
      <xdr:rowOff>240030</xdr:rowOff>
    </xdr:to>
    <xdr:sp macro="" textlink="">
      <xdr:nvSpPr>
        <xdr:cNvPr id="14" name="Retângulo: Cantos Arredondados 1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4FEA8D3-A4A6-471D-9442-DDA2C4C62ABC}"/>
            </a:ext>
          </a:extLst>
        </xdr:cNvPr>
        <xdr:cNvSpPr/>
      </xdr:nvSpPr>
      <xdr:spPr>
        <a:xfrm>
          <a:off x="3238500" y="533400"/>
          <a:ext cx="1038225" cy="449580"/>
        </a:xfrm>
        <a:prstGeom prst="roundRect">
          <a:avLst/>
        </a:prstGeom>
        <a:solidFill>
          <a:schemeClr val="accent1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900" b="1"/>
            <a:t>Instruções</a:t>
          </a:r>
        </a:p>
      </xdr:txBody>
    </xdr:sp>
    <xdr:clientData/>
  </xdr:twoCellAnchor>
  <xdr:twoCellAnchor editAs="absolute">
    <xdr:from>
      <xdr:col>5</xdr:col>
      <xdr:colOff>1181101</xdr:colOff>
      <xdr:row>2</xdr:row>
      <xdr:rowOff>114300</xdr:rowOff>
    </xdr:from>
    <xdr:to>
      <xdr:col>6</xdr:col>
      <xdr:colOff>762001</xdr:colOff>
      <xdr:row>3</xdr:row>
      <xdr:rowOff>247650</xdr:rowOff>
    </xdr:to>
    <xdr:sp macro="" textlink="">
      <xdr:nvSpPr>
        <xdr:cNvPr id="15" name="Retângulo: Cantos Arredondados 1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A3E5667-D803-4E93-812F-21EAC9831272}"/>
            </a:ext>
          </a:extLst>
        </xdr:cNvPr>
        <xdr:cNvSpPr/>
      </xdr:nvSpPr>
      <xdr:spPr>
        <a:xfrm>
          <a:off x="5591176" y="533400"/>
          <a:ext cx="1038225" cy="457200"/>
        </a:xfrm>
        <a:prstGeom prst="roundRect">
          <a:avLst/>
        </a:prstGeom>
        <a:solidFill>
          <a:schemeClr val="accent1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900" b="1">
              <a:solidFill>
                <a:schemeClr val="lt1"/>
              </a:solidFill>
              <a:latin typeface="+mn-lt"/>
              <a:ea typeface="+mn-ea"/>
              <a:cs typeface="+mn-cs"/>
            </a:rPr>
            <a:t>Compras</a:t>
          </a:r>
        </a:p>
      </xdr:txBody>
    </xdr:sp>
    <xdr:clientData/>
  </xdr:twoCellAnchor>
  <xdr:twoCellAnchor editAs="absolute">
    <xdr:from>
      <xdr:col>6</xdr:col>
      <xdr:colOff>900114</xdr:colOff>
      <xdr:row>2</xdr:row>
      <xdr:rowOff>114300</xdr:rowOff>
    </xdr:from>
    <xdr:to>
      <xdr:col>7</xdr:col>
      <xdr:colOff>500064</xdr:colOff>
      <xdr:row>3</xdr:row>
      <xdr:rowOff>240030</xdr:rowOff>
    </xdr:to>
    <xdr:sp macro="" textlink="">
      <xdr:nvSpPr>
        <xdr:cNvPr id="16" name="Retângulo: Cantos Arredondados 1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210C0C1-9F56-48BA-97E8-396F311EA8B2}"/>
            </a:ext>
          </a:extLst>
        </xdr:cNvPr>
        <xdr:cNvSpPr/>
      </xdr:nvSpPr>
      <xdr:spPr>
        <a:xfrm>
          <a:off x="6767514" y="533400"/>
          <a:ext cx="1038225" cy="449580"/>
        </a:xfrm>
        <a:prstGeom prst="roundRect">
          <a:avLst/>
        </a:prstGeom>
        <a:solidFill>
          <a:schemeClr val="accent1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900" b="1">
              <a:solidFill>
                <a:schemeClr val="lt1"/>
              </a:solidFill>
              <a:latin typeface="+mn-lt"/>
              <a:ea typeface="+mn-ea"/>
              <a:cs typeface="+mn-cs"/>
            </a:rPr>
            <a:t>Plano de Contas</a:t>
          </a:r>
        </a:p>
      </xdr:txBody>
    </xdr:sp>
    <xdr:clientData/>
  </xdr:twoCellAnchor>
  <xdr:twoCellAnchor editAs="absolute">
    <xdr:from>
      <xdr:col>7</xdr:col>
      <xdr:colOff>638175</xdr:colOff>
      <xdr:row>2</xdr:row>
      <xdr:rowOff>114300</xdr:rowOff>
    </xdr:from>
    <xdr:to>
      <xdr:col>8</xdr:col>
      <xdr:colOff>238125</xdr:colOff>
      <xdr:row>3</xdr:row>
      <xdr:rowOff>240030</xdr:rowOff>
    </xdr:to>
    <xdr:sp macro="" textlink="">
      <xdr:nvSpPr>
        <xdr:cNvPr id="17" name="Retângulo: Cantos Arredondados 1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FBCB9D53-1CB1-4E03-9499-9F94658BB552}"/>
            </a:ext>
          </a:extLst>
        </xdr:cNvPr>
        <xdr:cNvSpPr/>
      </xdr:nvSpPr>
      <xdr:spPr>
        <a:xfrm>
          <a:off x="7943850" y="533400"/>
          <a:ext cx="1038225" cy="449580"/>
        </a:xfrm>
        <a:prstGeom prst="roundRect">
          <a:avLst/>
        </a:prstGeom>
        <a:solidFill>
          <a:schemeClr val="accent1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900" b="1">
              <a:solidFill>
                <a:schemeClr val="lt1"/>
              </a:solidFill>
              <a:latin typeface="+mn-lt"/>
              <a:ea typeface="+mn-ea"/>
              <a:cs typeface="+mn-cs"/>
            </a:rPr>
            <a:t>Indicadores</a:t>
          </a:r>
        </a:p>
      </xdr:txBody>
    </xdr:sp>
    <xdr:clientData/>
  </xdr:twoCellAnchor>
  <xdr:twoCellAnchor editAs="absolute">
    <xdr:from>
      <xdr:col>5</xdr:col>
      <xdr:colOff>4763</xdr:colOff>
      <xdr:row>2</xdr:row>
      <xdr:rowOff>114300</xdr:rowOff>
    </xdr:from>
    <xdr:to>
      <xdr:col>5</xdr:col>
      <xdr:colOff>1042988</xdr:colOff>
      <xdr:row>3</xdr:row>
      <xdr:rowOff>240030</xdr:rowOff>
    </xdr:to>
    <xdr:sp macro="" textlink="">
      <xdr:nvSpPr>
        <xdr:cNvPr id="18" name="Retângulo: Cantos Arredondados 1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44CEDC28-5ED3-4BB4-A36C-68085577496B}"/>
            </a:ext>
          </a:extLst>
        </xdr:cNvPr>
        <xdr:cNvSpPr/>
      </xdr:nvSpPr>
      <xdr:spPr>
        <a:xfrm>
          <a:off x="4414838" y="533400"/>
          <a:ext cx="1038225" cy="449580"/>
        </a:xfrm>
        <a:prstGeom prst="roundRect">
          <a:avLst/>
        </a:prstGeom>
        <a:solidFill>
          <a:schemeClr val="accent1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900" b="1">
              <a:solidFill>
                <a:schemeClr val="lt1"/>
              </a:solidFill>
              <a:latin typeface="+mn-lt"/>
              <a:ea typeface="+mn-ea"/>
              <a:cs typeface="+mn-cs"/>
            </a:rPr>
            <a:t>Vendas</a:t>
          </a:r>
        </a:p>
      </xdr:txBody>
    </xdr:sp>
    <xdr:clientData/>
  </xdr:twoCellAnchor>
  <xdr:twoCellAnchor editAs="absolute">
    <xdr:from>
      <xdr:col>8</xdr:col>
      <xdr:colOff>361950</xdr:colOff>
      <xdr:row>2</xdr:row>
      <xdr:rowOff>161925</xdr:rowOff>
    </xdr:from>
    <xdr:to>
      <xdr:col>8</xdr:col>
      <xdr:colOff>1200150</xdr:colOff>
      <xdr:row>3</xdr:row>
      <xdr:rowOff>236563</xdr:rowOff>
    </xdr:to>
    <xdr:pic>
      <xdr:nvPicPr>
        <xdr:cNvPr id="19" name="Imagem 18">
          <a:extLst>
            <a:ext uri="{FF2B5EF4-FFF2-40B4-BE49-F238E27FC236}">
              <a16:creationId xmlns:a16="http://schemas.microsoft.com/office/drawing/2014/main" id="{8AA97566-DF14-4291-9380-921AE0627A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05900" y="581025"/>
          <a:ext cx="838200" cy="39848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428625</xdr:colOff>
      <xdr:row>2</xdr:row>
      <xdr:rowOff>114300</xdr:rowOff>
    </xdr:from>
    <xdr:to>
      <xdr:col>3</xdr:col>
      <xdr:colOff>1466850</xdr:colOff>
      <xdr:row>3</xdr:row>
      <xdr:rowOff>240030</xdr:rowOff>
    </xdr:to>
    <xdr:sp macro="" textlink="">
      <xdr:nvSpPr>
        <xdr:cNvPr id="14" name="Retângulo: Cantos Arredondados 1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06258A7-5DD1-4657-A8AF-A08C184814F8}"/>
            </a:ext>
          </a:extLst>
        </xdr:cNvPr>
        <xdr:cNvSpPr/>
      </xdr:nvSpPr>
      <xdr:spPr>
        <a:xfrm>
          <a:off x="3000375" y="533400"/>
          <a:ext cx="1038225" cy="449580"/>
        </a:xfrm>
        <a:prstGeom prst="roundRect">
          <a:avLst/>
        </a:prstGeom>
        <a:solidFill>
          <a:schemeClr val="accent1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900" b="1"/>
            <a:t>Instruções</a:t>
          </a:r>
        </a:p>
      </xdr:txBody>
    </xdr:sp>
    <xdr:clientData/>
  </xdr:twoCellAnchor>
  <xdr:twoCellAnchor editAs="absolute">
    <xdr:from>
      <xdr:col>5</xdr:col>
      <xdr:colOff>419101</xdr:colOff>
      <xdr:row>2</xdr:row>
      <xdr:rowOff>114300</xdr:rowOff>
    </xdr:from>
    <xdr:to>
      <xdr:col>7</xdr:col>
      <xdr:colOff>457201</xdr:colOff>
      <xdr:row>3</xdr:row>
      <xdr:rowOff>247650</xdr:rowOff>
    </xdr:to>
    <xdr:sp macro="" textlink="">
      <xdr:nvSpPr>
        <xdr:cNvPr id="15" name="Retângulo: Cantos Arredondados 1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DD07FED-1295-4D6D-9FBD-072CEC5B7FD8}"/>
            </a:ext>
          </a:extLst>
        </xdr:cNvPr>
        <xdr:cNvSpPr/>
      </xdr:nvSpPr>
      <xdr:spPr>
        <a:xfrm>
          <a:off x="5353051" y="533400"/>
          <a:ext cx="1038225" cy="457200"/>
        </a:xfrm>
        <a:prstGeom prst="roundRect">
          <a:avLst/>
        </a:prstGeom>
        <a:solidFill>
          <a:schemeClr val="accent1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900" b="1">
              <a:solidFill>
                <a:schemeClr val="lt1"/>
              </a:solidFill>
              <a:latin typeface="+mn-lt"/>
              <a:ea typeface="+mn-ea"/>
              <a:cs typeface="+mn-cs"/>
            </a:rPr>
            <a:t>Compras</a:t>
          </a:r>
        </a:p>
      </xdr:txBody>
    </xdr:sp>
    <xdr:clientData/>
  </xdr:twoCellAnchor>
  <xdr:twoCellAnchor editAs="absolute">
    <xdr:from>
      <xdr:col>7</xdr:col>
      <xdr:colOff>595314</xdr:colOff>
      <xdr:row>2</xdr:row>
      <xdr:rowOff>114300</xdr:rowOff>
    </xdr:from>
    <xdr:to>
      <xdr:col>9</xdr:col>
      <xdr:colOff>90489</xdr:colOff>
      <xdr:row>3</xdr:row>
      <xdr:rowOff>240030</xdr:rowOff>
    </xdr:to>
    <xdr:sp macro="" textlink="">
      <xdr:nvSpPr>
        <xdr:cNvPr id="16" name="Retângulo: Cantos Arredondados 1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ABE1E826-0DC5-417F-8098-F2DFB6090096}"/>
            </a:ext>
          </a:extLst>
        </xdr:cNvPr>
        <xdr:cNvSpPr/>
      </xdr:nvSpPr>
      <xdr:spPr>
        <a:xfrm>
          <a:off x="6529389" y="533400"/>
          <a:ext cx="1038225" cy="449580"/>
        </a:xfrm>
        <a:prstGeom prst="roundRect">
          <a:avLst/>
        </a:prstGeom>
        <a:solidFill>
          <a:schemeClr val="accent1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9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Recebimentos</a:t>
          </a:r>
          <a:endParaRPr lang="pt-BR" sz="900">
            <a:effectLst/>
          </a:endParaRPr>
        </a:p>
        <a:p>
          <a:pPr algn="ctr"/>
          <a:r>
            <a:rPr lang="pt-BR" sz="9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Pagamentos</a:t>
          </a:r>
          <a:endParaRPr lang="pt-BR" sz="900">
            <a:effectLst/>
          </a:endParaRPr>
        </a:p>
      </xdr:txBody>
    </xdr:sp>
    <xdr:clientData/>
  </xdr:twoCellAnchor>
  <xdr:twoCellAnchor editAs="absolute">
    <xdr:from>
      <xdr:col>9</xdr:col>
      <xdr:colOff>228600</xdr:colOff>
      <xdr:row>2</xdr:row>
      <xdr:rowOff>114300</xdr:rowOff>
    </xdr:from>
    <xdr:to>
      <xdr:col>11</xdr:col>
      <xdr:colOff>266700</xdr:colOff>
      <xdr:row>3</xdr:row>
      <xdr:rowOff>240030</xdr:rowOff>
    </xdr:to>
    <xdr:sp macro="" textlink="">
      <xdr:nvSpPr>
        <xdr:cNvPr id="17" name="Retângulo: Cantos Arredondados 1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9AADCAA5-472E-424D-BA2C-4BE5402333B1}"/>
            </a:ext>
          </a:extLst>
        </xdr:cNvPr>
        <xdr:cNvSpPr/>
      </xdr:nvSpPr>
      <xdr:spPr>
        <a:xfrm>
          <a:off x="7705725" y="533400"/>
          <a:ext cx="1038225" cy="449580"/>
        </a:xfrm>
        <a:prstGeom prst="roundRect">
          <a:avLst/>
        </a:prstGeom>
        <a:solidFill>
          <a:schemeClr val="accent1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900" b="1">
              <a:solidFill>
                <a:schemeClr val="lt1"/>
              </a:solidFill>
              <a:latin typeface="+mn-lt"/>
              <a:ea typeface="+mn-ea"/>
              <a:cs typeface="+mn-cs"/>
            </a:rPr>
            <a:t>Indicadores</a:t>
          </a:r>
        </a:p>
      </xdr:txBody>
    </xdr:sp>
    <xdr:clientData/>
  </xdr:twoCellAnchor>
  <xdr:twoCellAnchor editAs="absolute">
    <xdr:from>
      <xdr:col>4</xdr:col>
      <xdr:colOff>128588</xdr:colOff>
      <xdr:row>2</xdr:row>
      <xdr:rowOff>114300</xdr:rowOff>
    </xdr:from>
    <xdr:to>
      <xdr:col>5</xdr:col>
      <xdr:colOff>280988</xdr:colOff>
      <xdr:row>3</xdr:row>
      <xdr:rowOff>240030</xdr:rowOff>
    </xdr:to>
    <xdr:sp macro="" textlink="">
      <xdr:nvSpPr>
        <xdr:cNvPr id="18" name="Retângulo: Cantos Arredondados 1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18327B71-AD2E-4B25-BAC2-449CE04F44DC}"/>
            </a:ext>
          </a:extLst>
        </xdr:cNvPr>
        <xdr:cNvSpPr/>
      </xdr:nvSpPr>
      <xdr:spPr>
        <a:xfrm>
          <a:off x="4176713" y="533400"/>
          <a:ext cx="1038225" cy="449580"/>
        </a:xfrm>
        <a:prstGeom prst="roundRect">
          <a:avLst/>
        </a:prstGeom>
        <a:solidFill>
          <a:schemeClr val="accent1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900" b="1">
              <a:solidFill>
                <a:schemeClr val="lt1"/>
              </a:solidFill>
              <a:latin typeface="+mn-lt"/>
              <a:ea typeface="+mn-ea"/>
              <a:cs typeface="+mn-cs"/>
            </a:rPr>
            <a:t>Vendas</a:t>
          </a:r>
        </a:p>
      </xdr:txBody>
    </xdr:sp>
    <xdr:clientData/>
  </xdr:twoCellAnchor>
  <xdr:twoCellAnchor editAs="absolute">
    <xdr:from>
      <xdr:col>11</xdr:col>
      <xdr:colOff>390525</xdr:colOff>
      <xdr:row>2</xdr:row>
      <xdr:rowOff>161925</xdr:rowOff>
    </xdr:from>
    <xdr:to>
      <xdr:col>12</xdr:col>
      <xdr:colOff>733425</xdr:colOff>
      <xdr:row>3</xdr:row>
      <xdr:rowOff>236563</xdr:rowOff>
    </xdr:to>
    <xdr:pic>
      <xdr:nvPicPr>
        <xdr:cNvPr id="19" name="Imagem 18">
          <a:extLst>
            <a:ext uri="{FF2B5EF4-FFF2-40B4-BE49-F238E27FC236}">
              <a16:creationId xmlns:a16="http://schemas.microsoft.com/office/drawing/2014/main" id="{D8B9447F-64E3-40C8-BB83-0FE7855183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67775" y="581025"/>
          <a:ext cx="838200" cy="39848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114301</xdr:colOff>
      <xdr:row>15</xdr:row>
      <xdr:rowOff>71437</xdr:rowOff>
    </xdr:from>
    <xdr:to>
      <xdr:col>11</xdr:col>
      <xdr:colOff>190501</xdr:colOff>
      <xdr:row>30</xdr:row>
      <xdr:rowOff>180975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Gráfico 1">
              <a:extLst>
                <a:ext uri="{FF2B5EF4-FFF2-40B4-BE49-F238E27FC236}">
                  <a16:creationId xmlns:a16="http://schemas.microsoft.com/office/drawing/2014/main" id="{18D5C061-E725-47C5-9635-AE05CF55374A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528061" y="3104197"/>
              <a:ext cx="3276600" cy="3348038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pt-BR" sz="1100"/>
                <a:t>Este gráfico não está disponível na sua versão de Excel.
Editar esta forma ou salvar esta pasta de trabalho em um formato de arquivo diferente quebrará o gráfico permanentemente.</a:t>
              </a:r>
            </a:p>
          </xdr:txBody>
        </xdr:sp>
      </mc:Fallback>
    </mc:AlternateContent>
    <xdr:clientData/>
  </xdr:twoCellAnchor>
  <xdr:twoCellAnchor editAs="absolute">
    <xdr:from>
      <xdr:col>1</xdr:col>
      <xdr:colOff>23813</xdr:colOff>
      <xdr:row>15</xdr:row>
      <xdr:rowOff>71437</xdr:rowOff>
    </xdr:from>
    <xdr:to>
      <xdr:col>6</xdr:col>
      <xdr:colOff>95251</xdr:colOff>
      <xdr:row>30</xdr:row>
      <xdr:rowOff>180975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BAD16400-7DD6-4CF6-961F-527382937FA2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11</xdr:col>
      <xdr:colOff>219077</xdr:colOff>
      <xdr:row>15</xdr:row>
      <xdr:rowOff>71437</xdr:rowOff>
    </xdr:from>
    <xdr:to>
      <xdr:col>16</xdr:col>
      <xdr:colOff>266700</xdr:colOff>
      <xdr:row>30</xdr:row>
      <xdr:rowOff>171451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C1174704-314F-4E04-A3EC-7640747EBC57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absolute">
    <xdr:from>
      <xdr:col>4</xdr:col>
      <xdr:colOff>123825</xdr:colOff>
      <xdr:row>2</xdr:row>
      <xdr:rowOff>123825</xdr:rowOff>
    </xdr:from>
    <xdr:to>
      <xdr:col>5</xdr:col>
      <xdr:colOff>542925</xdr:colOff>
      <xdr:row>3</xdr:row>
      <xdr:rowOff>240030</xdr:rowOff>
    </xdr:to>
    <xdr:sp macro="" textlink="">
      <xdr:nvSpPr>
        <xdr:cNvPr id="17" name="Retângulo: Cantos Arredondados 1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210F1F0C-B85E-421C-A4B1-6C74B3D9D232}"/>
            </a:ext>
          </a:extLst>
        </xdr:cNvPr>
        <xdr:cNvSpPr/>
      </xdr:nvSpPr>
      <xdr:spPr>
        <a:xfrm>
          <a:off x="2190750" y="504825"/>
          <a:ext cx="1038225" cy="449580"/>
        </a:xfrm>
        <a:prstGeom prst="roundRect">
          <a:avLst/>
        </a:prstGeom>
        <a:solidFill>
          <a:schemeClr val="accent1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900" b="1"/>
            <a:t>Instruções</a:t>
          </a:r>
        </a:p>
      </xdr:txBody>
    </xdr:sp>
    <xdr:clientData fLocksWithSheet="0"/>
  </xdr:twoCellAnchor>
  <xdr:twoCellAnchor editAs="absolute">
    <xdr:from>
      <xdr:col>8</xdr:col>
      <xdr:colOff>1</xdr:colOff>
      <xdr:row>2</xdr:row>
      <xdr:rowOff>123825</xdr:rowOff>
    </xdr:from>
    <xdr:to>
      <xdr:col>9</xdr:col>
      <xdr:colOff>419101</xdr:colOff>
      <xdr:row>3</xdr:row>
      <xdr:rowOff>247650</xdr:rowOff>
    </xdr:to>
    <xdr:sp macro="" textlink="">
      <xdr:nvSpPr>
        <xdr:cNvPr id="18" name="Retângulo: Cantos Arredondados 1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4E563DCA-2DCD-4779-BBEA-D00775F6ADC5}"/>
            </a:ext>
          </a:extLst>
        </xdr:cNvPr>
        <xdr:cNvSpPr/>
      </xdr:nvSpPr>
      <xdr:spPr>
        <a:xfrm>
          <a:off x="4543426" y="504825"/>
          <a:ext cx="1038225" cy="457200"/>
        </a:xfrm>
        <a:prstGeom prst="roundRect">
          <a:avLst/>
        </a:prstGeom>
        <a:solidFill>
          <a:schemeClr val="accent1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900" b="1">
              <a:solidFill>
                <a:schemeClr val="lt1"/>
              </a:solidFill>
              <a:latin typeface="+mn-lt"/>
              <a:ea typeface="+mn-ea"/>
              <a:cs typeface="+mn-cs"/>
            </a:rPr>
            <a:t>Compras</a:t>
          </a:r>
        </a:p>
      </xdr:txBody>
    </xdr:sp>
    <xdr:clientData fLocksWithSheet="0"/>
  </xdr:twoCellAnchor>
  <xdr:twoCellAnchor editAs="absolute">
    <xdr:from>
      <xdr:col>9</xdr:col>
      <xdr:colOff>557214</xdr:colOff>
      <xdr:row>2</xdr:row>
      <xdr:rowOff>123825</xdr:rowOff>
    </xdr:from>
    <xdr:to>
      <xdr:col>11</xdr:col>
      <xdr:colOff>357189</xdr:colOff>
      <xdr:row>3</xdr:row>
      <xdr:rowOff>240030</xdr:rowOff>
    </xdr:to>
    <xdr:sp macro="" textlink="">
      <xdr:nvSpPr>
        <xdr:cNvPr id="19" name="Retângulo: Cantos Arredondados 18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5FC42820-B275-4095-BBB2-ADC00615742D}"/>
            </a:ext>
          </a:extLst>
        </xdr:cNvPr>
        <xdr:cNvSpPr/>
      </xdr:nvSpPr>
      <xdr:spPr>
        <a:xfrm>
          <a:off x="5719764" y="504825"/>
          <a:ext cx="1038225" cy="449580"/>
        </a:xfrm>
        <a:prstGeom prst="roundRect">
          <a:avLst/>
        </a:prstGeom>
        <a:solidFill>
          <a:schemeClr val="accent1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900" b="1">
              <a:solidFill>
                <a:schemeClr val="lt1"/>
              </a:solidFill>
              <a:latin typeface="+mn-lt"/>
              <a:ea typeface="+mn-ea"/>
              <a:cs typeface="+mn-cs"/>
            </a:rPr>
            <a:t>Recebimentos </a:t>
          </a:r>
        </a:p>
        <a:p>
          <a:pPr marL="0" indent="0" algn="ctr"/>
          <a:r>
            <a:rPr lang="pt-BR" sz="900" b="1">
              <a:solidFill>
                <a:schemeClr val="lt1"/>
              </a:solidFill>
              <a:latin typeface="+mn-lt"/>
              <a:ea typeface="+mn-ea"/>
              <a:cs typeface="+mn-cs"/>
            </a:rPr>
            <a:t>Pagamentos</a:t>
          </a:r>
        </a:p>
      </xdr:txBody>
    </xdr:sp>
    <xdr:clientData fLocksWithSheet="0"/>
  </xdr:twoCellAnchor>
  <xdr:twoCellAnchor editAs="absolute">
    <xdr:from>
      <xdr:col>11</xdr:col>
      <xdr:colOff>495300</xdr:colOff>
      <xdr:row>2</xdr:row>
      <xdr:rowOff>123825</xdr:rowOff>
    </xdr:from>
    <xdr:to>
      <xdr:col>13</xdr:col>
      <xdr:colOff>295275</xdr:colOff>
      <xdr:row>3</xdr:row>
      <xdr:rowOff>240030</xdr:rowOff>
    </xdr:to>
    <xdr:sp macro="" textlink="">
      <xdr:nvSpPr>
        <xdr:cNvPr id="20" name="Retângulo: Cantos Arredondados 19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818D92FD-D616-46D5-B912-C7A9AB037DFE}"/>
            </a:ext>
          </a:extLst>
        </xdr:cNvPr>
        <xdr:cNvSpPr/>
      </xdr:nvSpPr>
      <xdr:spPr>
        <a:xfrm>
          <a:off x="6896100" y="504825"/>
          <a:ext cx="1038225" cy="449580"/>
        </a:xfrm>
        <a:prstGeom prst="roundRect">
          <a:avLst/>
        </a:prstGeom>
        <a:solidFill>
          <a:schemeClr val="accent1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900" b="1">
              <a:solidFill>
                <a:schemeClr val="lt1"/>
              </a:solidFill>
              <a:latin typeface="+mn-lt"/>
              <a:ea typeface="+mn-ea"/>
              <a:cs typeface="+mn-cs"/>
            </a:rPr>
            <a:t>Plano de Contas</a:t>
          </a:r>
        </a:p>
      </xdr:txBody>
    </xdr:sp>
    <xdr:clientData fLocksWithSheet="0"/>
  </xdr:twoCellAnchor>
  <xdr:twoCellAnchor editAs="absolute">
    <xdr:from>
      <xdr:col>6</xdr:col>
      <xdr:colOff>61913</xdr:colOff>
      <xdr:row>2</xdr:row>
      <xdr:rowOff>123825</xdr:rowOff>
    </xdr:from>
    <xdr:to>
      <xdr:col>7</xdr:col>
      <xdr:colOff>481013</xdr:colOff>
      <xdr:row>3</xdr:row>
      <xdr:rowOff>240030</xdr:rowOff>
    </xdr:to>
    <xdr:sp macro="" textlink="">
      <xdr:nvSpPr>
        <xdr:cNvPr id="21" name="Retângulo: Cantos Arredondados 20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998F06AF-98B6-45FF-9560-4D3B8A0B5815}"/>
            </a:ext>
          </a:extLst>
        </xdr:cNvPr>
        <xdr:cNvSpPr/>
      </xdr:nvSpPr>
      <xdr:spPr>
        <a:xfrm>
          <a:off x="3367088" y="504825"/>
          <a:ext cx="1038225" cy="449580"/>
        </a:xfrm>
        <a:prstGeom prst="roundRect">
          <a:avLst/>
        </a:prstGeom>
        <a:solidFill>
          <a:schemeClr val="accent1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900" b="1">
              <a:solidFill>
                <a:schemeClr val="lt1"/>
              </a:solidFill>
              <a:latin typeface="+mn-lt"/>
              <a:ea typeface="+mn-ea"/>
              <a:cs typeface="+mn-cs"/>
            </a:rPr>
            <a:t>Vendas</a:t>
          </a:r>
        </a:p>
      </xdr:txBody>
    </xdr:sp>
    <xdr:clientData fLocksWithSheet="0"/>
  </xdr:twoCellAnchor>
  <xdr:twoCellAnchor editAs="absolute">
    <xdr:from>
      <xdr:col>13</xdr:col>
      <xdr:colOff>419100</xdr:colOff>
      <xdr:row>2</xdr:row>
      <xdr:rowOff>171450</xdr:rowOff>
    </xdr:from>
    <xdr:to>
      <xdr:col>15</xdr:col>
      <xdr:colOff>19050</xdr:colOff>
      <xdr:row>3</xdr:row>
      <xdr:rowOff>236563</xdr:rowOff>
    </xdr:to>
    <xdr:pic>
      <xdr:nvPicPr>
        <xdr:cNvPr id="22" name="Imagem 21">
          <a:extLst>
            <a:ext uri="{FF2B5EF4-FFF2-40B4-BE49-F238E27FC236}">
              <a16:creationId xmlns:a16="http://schemas.microsoft.com/office/drawing/2014/main" id="{4DDCFD0F-6AC5-4030-B183-B791C251F8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58150" y="552450"/>
          <a:ext cx="838200" cy="39848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54415940-72E6-4845-A541-C83F30D02F5F}" name="Tabela7" displayName="Tabela7" ref="B9:J29" totalsRowShown="0" headerRowDxfId="18" dataDxfId="17">
  <autoFilter ref="B9:J29" xr:uid="{9707B56F-74EA-474F-A7DB-CD0253FF3A5A}"/>
  <tableColumns count="9">
    <tableColumn id="1" xr3:uid="{412EE520-0226-4EA1-8D98-D25EA403BFF8}" name="Data" dataDxfId="16"/>
    <tableColumn id="9" xr3:uid="{0AD50AB6-CA98-410E-BF43-44623436A004}" name="Tipo" dataDxfId="15"/>
    <tableColumn id="8" xr3:uid="{AFE32FB4-AD2D-4EFC-92D0-99E3E0C722DB}" name="Categoria" dataDxfId="14"/>
    <tableColumn id="7" xr3:uid="{351FEE72-71E8-4908-B9E6-5CD82EFCE55F}" name="Conta" dataDxfId="13"/>
    <tableColumn id="2" xr3:uid="{4E876577-2407-480D-8239-98372729B08A}" name="Descrição" dataDxfId="12"/>
    <tableColumn id="3" xr3:uid="{55B4C09B-35A5-4B9F-ACA3-CE74B18DBE1A}" name="Recebimento R$" dataDxfId="11"/>
    <tableColumn id="4" xr3:uid="{AF2A61A0-927F-46B4-82A2-767D8568DB57}" name="Forma de Recebimento" dataDxfId="10"/>
    <tableColumn id="5" xr3:uid="{04415BBA-F54A-4B58-BB9A-7B9F2230C58B}" name="Pagamento R$" dataDxfId="9"/>
    <tableColumn id="6" xr3:uid="{32BF0229-DBB5-4C5C-899A-47ABF2861DF5}" name="Forma de Pagamento" dataDxfId="8"/>
  </tableColumns>
  <tableStyleInfo name="TableStyleMedium2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459E748C-76DA-496A-A97D-4D3E32780D6E}" name="Tabela5" displayName="Tabela5" ref="D8:E27" totalsRowShown="0" headerRowDxfId="42" dataDxfId="40" headerRowBorderDxfId="41">
  <autoFilter ref="D8:E27" xr:uid="{80D52C4D-E722-4054-853E-959EB5E4D5C1}">
    <filterColumn colId="0" hiddenButton="1"/>
    <filterColumn colId="1" hiddenButton="1"/>
  </autoFilter>
  <sortState xmlns:xlrd2="http://schemas.microsoft.com/office/spreadsheetml/2017/richdata2" ref="D9:E27">
    <sortCondition ref="D9"/>
  </sortState>
  <tableColumns count="2">
    <tableColumn id="1" xr3:uid="{0DD8F765-12C5-4DA4-9C68-5DC498E6889E}" name="Pagamento" dataDxfId="39"/>
    <tableColumn id="2" xr3:uid="{F80EFDC6-7FE2-47A7-9388-3939083E6082}" name="Tipo de Custo" dataDxfId="38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2784EA75-0665-49AC-8DC0-9C6FAAF6023D}" name="Operação" displayName="Operação" ref="F8:F10" totalsRowShown="0" headerRowDxfId="37" dataDxfId="35" headerRowBorderDxfId="36" tableBorderDxfId="34">
  <autoFilter ref="F8:F10" xr:uid="{38DF2430-8395-40A6-B2B9-6AD6E2416C23}">
    <filterColumn colId="0" hiddenButton="1"/>
  </autoFilter>
  <tableColumns count="1">
    <tableColumn id="1" xr3:uid="{08548077-ED61-42DE-8B46-6DC8F126454C}" name="Recebimento" dataDxfId="33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91E07603-54EA-4439-B818-C3F9E6C095B4}" name="Tabela10" displayName="Tabela10" ref="C8:C22" totalsRowShown="0" headerRowDxfId="32" dataDxfId="30" headerRowBorderDxfId="31" tableBorderDxfId="29">
  <autoFilter ref="C8:C22" xr:uid="{B43EF196-226C-41B3-A963-630599D00545}">
    <filterColumn colId="0" hiddenButton="1"/>
  </autoFilter>
  <tableColumns count="1">
    <tableColumn id="1" xr3:uid="{3F579D7D-809D-4E19-846D-AE5C563820A6}" name="Tipo de custo" dataDxfId="28"/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E14A51AA-AE95-4D73-9F8C-C4BE977C5CCB}" name="Tabela11" displayName="Tabela11" ref="H8:H27" totalsRowShown="0" headerRowDxfId="27" dataDxfId="25" headerRowBorderDxfId="26">
  <autoFilter ref="H8:H27" xr:uid="{8F258D6F-9FA2-48DA-BFA9-4529AA9DE5FF}">
    <filterColumn colId="0" hiddenButton="1"/>
  </autoFilter>
  <tableColumns count="1">
    <tableColumn id="1" xr3:uid="{53D0E19F-1280-4680-A56F-A8C49A99D4DF}" name="Resultado" dataDxfId="24">
      <calculatedColumnFormula>SUMIF(Tabela7[Categoria],'Plano de Contas'!$B9,Tabela7[Pagamento R$])</calculatedColumnFormula>
    </tableColumn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1E480AB8-7F54-4837-AA7B-266E30E72F4F}" name="Tabela4" displayName="Tabela4" ref="B8:B22" totalsRowShown="0" headerRowDxfId="23" dataDxfId="21" headerRowBorderDxfId="22" tableBorderDxfId="20">
  <autoFilter ref="B8:B22" xr:uid="{802E3483-D49A-45A8-8944-1A139A50F6B1}">
    <filterColumn colId="0" hiddenButton="1"/>
  </autoFilter>
  <sortState xmlns:xlrd2="http://schemas.microsoft.com/office/spreadsheetml/2017/richdata2" ref="B9:B20">
    <sortCondition ref="B9"/>
  </sortState>
  <tableColumns count="1">
    <tableColumn id="1" xr3:uid="{994E771A-CFEF-4667-89B3-D5D47B34062F}" name="Categorias" dataDxfId="19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2BC606-4040-4C81-8046-7D6465425432}">
  <dimension ref="A1:O32"/>
  <sheetViews>
    <sheetView showGridLines="0" showRowColHeaders="0" workbookViewId="0">
      <selection sqref="A1:O2"/>
    </sheetView>
  </sheetViews>
  <sheetFormatPr defaultColWidth="0" defaultRowHeight="14.4" x14ac:dyDescent="0.3"/>
  <cols>
    <col min="1" max="1" width="5.6640625" customWidth="1"/>
    <col min="2" max="14" width="9.109375" customWidth="1"/>
    <col min="15" max="15" width="5.6640625" customWidth="1"/>
    <col min="16" max="16384" width="9.109375" hidden="1"/>
  </cols>
  <sheetData>
    <row r="1" spans="1:15" ht="15" customHeight="1" x14ac:dyDescent="0.3">
      <c r="A1" s="125" t="s">
        <v>140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</row>
    <row r="2" spans="1:15" ht="15" customHeight="1" x14ac:dyDescent="0.3">
      <c r="A2" s="125"/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</row>
    <row r="5" spans="1:15" ht="15" customHeight="1" x14ac:dyDescent="0.3"/>
    <row r="6" spans="1:15" ht="15" customHeight="1" x14ac:dyDescent="0.3"/>
    <row r="7" spans="1:15" ht="15" customHeight="1" x14ac:dyDescent="0.3"/>
    <row r="8" spans="1:15" ht="15.6" x14ac:dyDescent="0.3">
      <c r="B8" s="68"/>
      <c r="C8" s="68" t="s">
        <v>141</v>
      </c>
      <c r="D8" s="69"/>
      <c r="E8" s="69"/>
      <c r="F8" s="69"/>
      <c r="G8" s="69"/>
      <c r="H8" s="69"/>
      <c r="I8" s="69"/>
      <c r="J8" s="69"/>
      <c r="K8" s="69"/>
      <c r="L8" s="69"/>
      <c r="M8" s="69"/>
      <c r="N8" s="70"/>
    </row>
    <row r="9" spans="1:15" ht="15.6" x14ac:dyDescent="0.3">
      <c r="B9" s="68"/>
      <c r="C9" s="68" t="s">
        <v>142</v>
      </c>
      <c r="D9" s="69"/>
      <c r="E9" s="69"/>
      <c r="F9" s="69"/>
      <c r="G9" s="69"/>
      <c r="H9" s="69"/>
      <c r="I9" s="69"/>
      <c r="J9" s="69"/>
      <c r="K9" s="69"/>
      <c r="L9" s="69"/>
      <c r="M9" s="69"/>
      <c r="N9" s="70"/>
    </row>
    <row r="10" spans="1:15" ht="15.6" x14ac:dyDescent="0.3">
      <c r="B10" s="68"/>
      <c r="C10" s="68" t="s">
        <v>143</v>
      </c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70"/>
    </row>
    <row r="11" spans="1:15" ht="15.6" x14ac:dyDescent="0.3">
      <c r="B11" s="68"/>
      <c r="C11" s="68" t="s">
        <v>144</v>
      </c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70"/>
    </row>
    <row r="12" spans="1:15" ht="15.6" x14ac:dyDescent="0.3">
      <c r="B12" s="68"/>
      <c r="C12" s="68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70"/>
    </row>
    <row r="13" spans="1:15" ht="15.6" x14ac:dyDescent="0.3">
      <c r="B13" s="68"/>
      <c r="C13" s="68" t="s">
        <v>157</v>
      </c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70"/>
    </row>
    <row r="14" spans="1:15" ht="15.6" x14ac:dyDescent="0.3">
      <c r="B14" s="68"/>
      <c r="C14" s="68" t="s">
        <v>146</v>
      </c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70"/>
    </row>
    <row r="15" spans="1:15" ht="15.6" x14ac:dyDescent="0.3">
      <c r="B15" s="68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70"/>
    </row>
    <row r="16" spans="1:15" ht="15.6" x14ac:dyDescent="0.3">
      <c r="B16" s="68"/>
      <c r="C16" s="68" t="s">
        <v>158</v>
      </c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70"/>
    </row>
    <row r="17" spans="1:15" ht="15.6" x14ac:dyDescent="0.3">
      <c r="B17" s="68"/>
      <c r="C17" s="68" t="s">
        <v>147</v>
      </c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70"/>
    </row>
    <row r="18" spans="1:15" ht="15.6" x14ac:dyDescent="0.3">
      <c r="B18" s="68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70"/>
    </row>
    <row r="19" spans="1:15" ht="15.6" x14ac:dyDescent="0.3">
      <c r="B19" s="68"/>
      <c r="C19" s="71" t="s">
        <v>156</v>
      </c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70"/>
    </row>
    <row r="20" spans="1:15" ht="15.6" x14ac:dyDescent="0.3">
      <c r="B20" s="68"/>
      <c r="C20" s="68" t="s">
        <v>148</v>
      </c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70"/>
    </row>
    <row r="21" spans="1:15" ht="15.6" x14ac:dyDescent="0.3">
      <c r="B21" s="68"/>
      <c r="C21" s="68" t="s">
        <v>149</v>
      </c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70"/>
    </row>
    <row r="22" spans="1:15" ht="15.6" x14ac:dyDescent="0.3">
      <c r="B22" s="68"/>
      <c r="C22" s="71" t="s">
        <v>150</v>
      </c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70"/>
    </row>
    <row r="23" spans="1:15" ht="15.6" x14ac:dyDescent="0.3">
      <c r="B23" s="68"/>
      <c r="C23" s="71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70"/>
    </row>
    <row r="24" spans="1:15" ht="15.6" x14ac:dyDescent="0.3">
      <c r="B24" s="68"/>
      <c r="C24" s="71" t="s">
        <v>155</v>
      </c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70"/>
    </row>
    <row r="25" spans="1:15" ht="15.6" x14ac:dyDescent="0.3">
      <c r="B25" s="68"/>
      <c r="C25" s="71" t="s">
        <v>151</v>
      </c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70"/>
    </row>
    <row r="26" spans="1:15" ht="15.6" x14ac:dyDescent="0.3">
      <c r="B26" s="68"/>
      <c r="C26" s="71" t="s">
        <v>152</v>
      </c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70"/>
    </row>
    <row r="27" spans="1:15" ht="15.6" x14ac:dyDescent="0.3">
      <c r="B27" s="68"/>
      <c r="C27" s="71" t="s">
        <v>153</v>
      </c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70"/>
    </row>
    <row r="28" spans="1:15" ht="15.6" x14ac:dyDescent="0.3">
      <c r="B28" s="68"/>
      <c r="C28" s="71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70"/>
    </row>
    <row r="29" spans="1:15" ht="15.6" x14ac:dyDescent="0.3">
      <c r="B29" s="68"/>
      <c r="C29" s="71" t="s">
        <v>154</v>
      </c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70"/>
    </row>
    <row r="30" spans="1:15" ht="15.6" x14ac:dyDescent="0.3">
      <c r="B30" s="68"/>
      <c r="C30" s="68"/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70"/>
    </row>
    <row r="32" spans="1:15" x14ac:dyDescent="0.3">
      <c r="A32" s="127" t="s">
        <v>145</v>
      </c>
      <c r="B32" s="127"/>
      <c r="C32" s="127"/>
      <c r="D32" s="127"/>
      <c r="E32" s="127"/>
      <c r="F32" s="127"/>
      <c r="G32" s="127"/>
      <c r="H32" s="127"/>
      <c r="I32" s="127"/>
      <c r="J32" s="127"/>
      <c r="K32" s="127"/>
      <c r="L32" s="127"/>
      <c r="M32" s="127"/>
      <c r="N32" s="127"/>
      <c r="O32" s="127"/>
    </row>
  </sheetData>
  <sheetProtection algorithmName="SHA-512" hashValue="miCuhJhYforbwLsARauqXWyqdLqjD7WYNM3dLKoJF6joGduRHZmgv1xvY+1A49sxMKUhLmgWSiRAutPf8NCSRQ==" saltValue="G4Nccugmz6ipz6Ix61Frnw==" spinCount="100000" sheet="1" objects="1" scenarios="1"/>
  <mergeCells count="2">
    <mergeCell ref="A1:O2"/>
    <mergeCell ref="A32:O32"/>
  </mergeCells>
  <printOptions horizontalCentered="1"/>
  <pageMargins left="0.31496062992125984" right="0.31496062992125984" top="0.78740157480314965" bottom="0.59055118110236227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D79160-C379-4F9D-A79D-7CCB888C81C3}">
  <dimension ref="A1:O26"/>
  <sheetViews>
    <sheetView showRowColHeaders="0" zoomScaleNormal="100" workbookViewId="0">
      <selection activeCell="F9" sqref="F9:F11"/>
    </sheetView>
  </sheetViews>
  <sheetFormatPr defaultColWidth="0" defaultRowHeight="13.8" x14ac:dyDescent="0.25"/>
  <cols>
    <col min="1" max="1" width="3.109375" style="1" customWidth="1"/>
    <col min="2" max="2" width="9.88671875" style="4" bestFit="1" customWidth="1"/>
    <col min="3" max="3" width="12.6640625" style="1" customWidth="1"/>
    <col min="4" max="4" width="23.6640625" style="1" customWidth="1"/>
    <col min="5" max="5" width="21.6640625" style="1" customWidth="1"/>
    <col min="6" max="6" width="13.6640625" style="8" customWidth="1"/>
    <col min="7" max="7" width="21.6640625" style="1" customWidth="1"/>
    <col min="8" max="8" width="16.6640625" style="1" customWidth="1"/>
    <col min="9" max="9" width="8.6640625" style="1" bestFit="1" customWidth="1"/>
    <col min="10" max="10" width="3.5546875" style="1" customWidth="1"/>
    <col min="11" max="16384" width="9.109375" style="1" hidden="1"/>
  </cols>
  <sheetData>
    <row r="1" spans="1:10" x14ac:dyDescent="0.25">
      <c r="A1" s="72"/>
      <c r="B1" s="129" t="s">
        <v>140</v>
      </c>
      <c r="C1" s="130"/>
      <c r="D1" s="130"/>
      <c r="E1" s="130"/>
      <c r="F1" s="130"/>
      <c r="G1" s="130"/>
      <c r="H1" s="130"/>
      <c r="I1" s="130"/>
      <c r="J1" s="72"/>
    </row>
    <row r="2" spans="1:10" x14ac:dyDescent="0.25">
      <c r="A2" s="72"/>
      <c r="B2" s="129"/>
      <c r="C2" s="130"/>
      <c r="D2" s="130"/>
      <c r="E2" s="130"/>
      <c r="F2" s="130"/>
      <c r="G2" s="130"/>
      <c r="H2" s="130"/>
      <c r="I2" s="130"/>
      <c r="J2" s="72"/>
    </row>
    <row r="3" spans="1:10" ht="25.2" x14ac:dyDescent="0.25">
      <c r="A3" s="72"/>
      <c r="B3" s="73"/>
      <c r="C3" s="73"/>
      <c r="D3" s="73"/>
      <c r="E3" s="73"/>
      <c r="F3" s="73"/>
      <c r="G3" s="73"/>
      <c r="H3" s="73"/>
      <c r="I3" s="73"/>
      <c r="J3" s="72"/>
    </row>
    <row r="4" spans="1:10" ht="25.2" x14ac:dyDescent="0.25">
      <c r="A4" s="72"/>
      <c r="B4" s="73"/>
      <c r="C4" s="73"/>
      <c r="D4" s="73"/>
      <c r="E4" s="73"/>
      <c r="F4" s="73"/>
      <c r="G4" s="73"/>
      <c r="H4" s="73"/>
      <c r="I4" s="73"/>
      <c r="J4" s="72"/>
    </row>
    <row r="5" spans="1:10" ht="15" customHeight="1" x14ac:dyDescent="0.25">
      <c r="A5" s="72"/>
      <c r="B5" s="65"/>
      <c r="C5" s="65"/>
      <c r="D5" s="65"/>
      <c r="E5" s="65"/>
      <c r="F5" s="65"/>
      <c r="G5" s="65"/>
      <c r="H5" s="65"/>
      <c r="I5" s="74"/>
      <c r="J5" s="72"/>
    </row>
    <row r="6" spans="1:10" ht="39" customHeight="1" x14ac:dyDescent="0.25">
      <c r="A6" s="72"/>
      <c r="B6" s="65"/>
      <c r="C6" s="65"/>
      <c r="D6" s="75" t="s">
        <v>54</v>
      </c>
      <c r="E6" s="128">
        <f>SUBTOTAL(109,Vendas!$F$9:$F$12)</f>
        <v>500</v>
      </c>
      <c r="F6" s="128"/>
      <c r="G6" s="65"/>
      <c r="H6" s="2"/>
      <c r="I6" s="74"/>
      <c r="J6" s="72"/>
    </row>
    <row r="7" spans="1:10" ht="15" customHeight="1" x14ac:dyDescent="0.25">
      <c r="A7" s="72"/>
      <c r="B7" s="76"/>
      <c r="C7" s="76"/>
      <c r="D7" s="76"/>
      <c r="E7" s="76"/>
      <c r="F7" s="72"/>
      <c r="G7" s="76"/>
      <c r="H7" s="76"/>
      <c r="I7" s="72"/>
      <c r="J7" s="72"/>
    </row>
    <row r="8" spans="1:10" s="5" customFormat="1" ht="27.6" x14ac:dyDescent="0.3">
      <c r="A8" s="77"/>
      <c r="B8" s="79" t="s">
        <v>0</v>
      </c>
      <c r="C8" s="80" t="s">
        <v>1</v>
      </c>
      <c r="D8" s="80" t="s">
        <v>2</v>
      </c>
      <c r="E8" s="80" t="s">
        <v>30</v>
      </c>
      <c r="F8" s="79" t="s">
        <v>3</v>
      </c>
      <c r="G8" s="79" t="s">
        <v>5</v>
      </c>
      <c r="H8" s="79" t="s">
        <v>51</v>
      </c>
      <c r="I8" s="80" t="s">
        <v>43</v>
      </c>
      <c r="J8" s="77"/>
    </row>
    <row r="9" spans="1:10" s="4" customFormat="1" x14ac:dyDescent="0.25">
      <c r="A9" s="76"/>
      <c r="B9" s="81">
        <v>45219</v>
      </c>
      <c r="C9" s="83"/>
      <c r="D9" s="83"/>
      <c r="E9" s="83" t="s">
        <v>169</v>
      </c>
      <c r="F9" s="85">
        <v>200</v>
      </c>
      <c r="G9" s="85" t="s">
        <v>14</v>
      </c>
      <c r="H9" s="81">
        <v>45219</v>
      </c>
      <c r="I9" s="84">
        <f>IFERROR(IF(Vendas!$H9&lt;&gt;"",(_xlfn.DAYS(Vendas!$H9,Vendas!$B9)),""),"")</f>
        <v>0</v>
      </c>
      <c r="J9" s="76"/>
    </row>
    <row r="10" spans="1:10" x14ac:dyDescent="0.25">
      <c r="A10" s="72"/>
      <c r="B10" s="81">
        <v>45214</v>
      </c>
      <c r="C10" s="83"/>
      <c r="D10" s="83"/>
      <c r="E10" s="83" t="s">
        <v>170</v>
      </c>
      <c r="F10" s="85">
        <v>100</v>
      </c>
      <c r="G10" s="85" t="s">
        <v>14</v>
      </c>
      <c r="H10" s="81">
        <v>45214</v>
      </c>
      <c r="I10" s="84">
        <f>IFERROR(IF(Vendas!$H10&lt;&gt;"",(_xlfn.DAYS(Vendas!$H10,Vendas!$B10)),""),"")</f>
        <v>0</v>
      </c>
      <c r="J10" s="72"/>
    </row>
    <row r="11" spans="1:10" x14ac:dyDescent="0.25">
      <c r="A11" s="72"/>
      <c r="B11" s="81">
        <v>45221</v>
      </c>
      <c r="C11" s="83"/>
      <c r="D11" s="83"/>
      <c r="E11" s="83" t="s">
        <v>169</v>
      </c>
      <c r="F11" s="85">
        <v>200</v>
      </c>
      <c r="G11" s="85" t="s">
        <v>14</v>
      </c>
      <c r="H11" s="81">
        <v>45221</v>
      </c>
      <c r="I11" s="84">
        <f>IFERROR(IF(Vendas!$H11&lt;&gt;"",(_xlfn.DAYS(Vendas!$H11,Vendas!$B11)),""),"")</f>
        <v>0</v>
      </c>
      <c r="J11" s="72"/>
    </row>
    <row r="12" spans="1:10" x14ac:dyDescent="0.25">
      <c r="A12" s="72"/>
      <c r="B12" s="81"/>
      <c r="C12" s="83"/>
      <c r="D12" s="83"/>
      <c r="E12" s="83"/>
      <c r="F12" s="85"/>
      <c r="G12" s="85"/>
      <c r="H12" s="81"/>
      <c r="I12" s="84" t="str">
        <f>IFERROR(IF(Vendas!$H12&lt;&gt;"",(_xlfn.DAYS(Vendas!$H12,Vendas!$B12)),""),"")</f>
        <v/>
      </c>
      <c r="J12" s="72"/>
    </row>
    <row r="13" spans="1:10" x14ac:dyDescent="0.25">
      <c r="A13" s="72"/>
      <c r="B13" s="81"/>
      <c r="C13" s="82"/>
      <c r="D13" s="82"/>
      <c r="E13" s="82"/>
      <c r="F13" s="85"/>
      <c r="G13" s="85"/>
      <c r="H13" s="82"/>
      <c r="I13" s="84" t="str">
        <f>IFERROR(IF(Vendas!$H13&lt;&gt;"",(_xlfn.DAYS(Vendas!$H13,Vendas!$B13)),""),"")</f>
        <v/>
      </c>
      <c r="J13" s="72"/>
    </row>
    <row r="14" spans="1:10" x14ac:dyDescent="0.25">
      <c r="A14" s="72"/>
      <c r="B14" s="83"/>
      <c r="C14" s="82"/>
      <c r="D14" s="82"/>
      <c r="E14" s="82"/>
      <c r="F14" s="85"/>
      <c r="G14" s="85"/>
      <c r="H14" s="82"/>
      <c r="I14" s="84" t="str">
        <f>IFERROR(IF(Vendas!$H14&lt;&gt;"",(_xlfn.DAYS(Vendas!$H14,Vendas!$B14)),""),"")</f>
        <v/>
      </c>
      <c r="J14" s="72"/>
    </row>
    <row r="15" spans="1:10" x14ac:dyDescent="0.25">
      <c r="A15" s="72"/>
      <c r="B15" s="83"/>
      <c r="C15" s="82"/>
      <c r="D15" s="82"/>
      <c r="E15" s="82"/>
      <c r="F15" s="85"/>
      <c r="G15" s="85"/>
      <c r="H15" s="82"/>
      <c r="I15" s="84" t="str">
        <f>IFERROR(IF(Vendas!$H15&lt;&gt;"",(_xlfn.DAYS(Vendas!$H15,Vendas!$B15)),""),"")</f>
        <v/>
      </c>
      <c r="J15" s="72"/>
    </row>
    <row r="16" spans="1:10" x14ac:dyDescent="0.25">
      <c r="A16" s="72"/>
      <c r="B16" s="83"/>
      <c r="C16" s="82"/>
      <c r="D16" s="82"/>
      <c r="E16" s="82"/>
      <c r="F16" s="85"/>
      <c r="G16" s="85"/>
      <c r="H16" s="82"/>
      <c r="I16" s="84" t="str">
        <f>IFERROR(IF(Vendas!$H16&lt;&gt;"",(_xlfn.DAYS(Vendas!$H16,Vendas!$B16)),""),"")</f>
        <v/>
      </c>
      <c r="J16" s="72"/>
    </row>
    <row r="17" spans="1:15" x14ac:dyDescent="0.25">
      <c r="A17" s="72"/>
      <c r="B17" s="83"/>
      <c r="C17" s="82"/>
      <c r="D17" s="82"/>
      <c r="E17" s="82"/>
      <c r="F17" s="85"/>
      <c r="G17" s="85"/>
      <c r="H17" s="82"/>
      <c r="I17" s="84" t="str">
        <f>IFERROR(IF(Vendas!$H17&lt;&gt;"",(_xlfn.DAYS(Vendas!$H17,Vendas!$B17)),""),"")</f>
        <v/>
      </c>
      <c r="J17" s="72"/>
    </row>
    <row r="18" spans="1:15" x14ac:dyDescent="0.25">
      <c r="A18" s="72"/>
      <c r="B18" s="83"/>
      <c r="C18" s="82"/>
      <c r="D18" s="82"/>
      <c r="E18" s="82"/>
      <c r="F18" s="85"/>
      <c r="G18" s="85"/>
      <c r="H18" s="82"/>
      <c r="I18" s="84" t="str">
        <f>IFERROR(IF(Vendas!$H18&lt;&gt;"",(_xlfn.DAYS(Vendas!$H18,Vendas!$B18)),""),"")</f>
        <v/>
      </c>
      <c r="J18" s="72"/>
    </row>
    <row r="19" spans="1:15" x14ac:dyDescent="0.25">
      <c r="A19" s="72"/>
      <c r="B19" s="83"/>
      <c r="C19" s="82"/>
      <c r="D19" s="82"/>
      <c r="E19" s="82"/>
      <c r="F19" s="85"/>
      <c r="G19" s="85"/>
      <c r="H19" s="82"/>
      <c r="I19" s="84" t="str">
        <f>IFERROR(IF(Vendas!$H19&lt;&gt;"",(_xlfn.DAYS(Vendas!$H19,Vendas!$B19)),""),"")</f>
        <v/>
      </c>
      <c r="J19" s="72"/>
    </row>
    <row r="20" spans="1:15" x14ac:dyDescent="0.25">
      <c r="A20" s="72"/>
      <c r="B20" s="83"/>
      <c r="C20" s="82"/>
      <c r="D20" s="82"/>
      <c r="E20" s="82"/>
      <c r="F20" s="85"/>
      <c r="G20" s="85"/>
      <c r="H20" s="82"/>
      <c r="I20" s="84" t="str">
        <f>IFERROR(IF(Vendas!$H20&lt;&gt;"",(_xlfn.DAYS(Vendas!$H20,Vendas!$B20)),""),"")</f>
        <v/>
      </c>
      <c r="J20" s="72"/>
    </row>
    <row r="21" spans="1:15" x14ac:dyDescent="0.25">
      <c r="A21" s="72"/>
      <c r="B21" s="83"/>
      <c r="C21" s="82"/>
      <c r="D21" s="82"/>
      <c r="E21" s="82"/>
      <c r="F21" s="85"/>
      <c r="G21" s="85"/>
      <c r="H21" s="82"/>
      <c r="I21" s="84" t="str">
        <f>IFERROR(IF(Vendas!$H21&lt;&gt;"",(_xlfn.DAYS(Vendas!$H21,Vendas!$B21)),""),"")</f>
        <v/>
      </c>
      <c r="J21" s="72"/>
    </row>
    <row r="22" spans="1:15" x14ac:dyDescent="0.25">
      <c r="A22" s="72"/>
      <c r="B22" s="83"/>
      <c r="C22" s="82"/>
      <c r="D22" s="82"/>
      <c r="E22" s="82"/>
      <c r="F22" s="85"/>
      <c r="G22" s="85"/>
      <c r="H22" s="82"/>
      <c r="I22" s="84" t="str">
        <f>IFERROR(IF(Vendas!$H22&lt;&gt;"",(_xlfn.DAYS(Vendas!$H22,Vendas!$B22)),""),"")</f>
        <v/>
      </c>
      <c r="J22" s="72"/>
    </row>
    <row r="23" spans="1:15" x14ac:dyDescent="0.25">
      <c r="A23" s="72"/>
      <c r="B23" s="87"/>
      <c r="C23" s="88"/>
      <c r="D23" s="88"/>
      <c r="E23" s="88"/>
      <c r="F23" s="89"/>
      <c r="G23" s="89"/>
      <c r="H23" s="88"/>
      <c r="I23" s="90" t="str">
        <f>IFERROR(IF(Vendas!$H23&lt;&gt;"",(_xlfn.DAYS(Vendas!$H23,Vendas!$B23)),""),"")</f>
        <v/>
      </c>
      <c r="J23" s="72"/>
    </row>
    <row r="24" spans="1:15" x14ac:dyDescent="0.25">
      <c r="A24" s="72"/>
      <c r="I24" s="86" t="s">
        <v>159</v>
      </c>
      <c r="J24" s="72"/>
    </row>
    <row r="25" spans="1:15" x14ac:dyDescent="0.25">
      <c r="A25" s="72"/>
      <c r="B25" s="131" t="s">
        <v>145</v>
      </c>
      <c r="C25" s="131"/>
      <c r="D25" s="131"/>
      <c r="E25" s="131"/>
      <c r="F25" s="131"/>
      <c r="G25" s="131"/>
      <c r="H25" s="131"/>
      <c r="I25" s="131"/>
      <c r="J25" s="78"/>
      <c r="K25" s="66"/>
      <c r="L25" s="66"/>
      <c r="M25" s="66"/>
      <c r="N25" s="66"/>
      <c r="O25" s="66"/>
    </row>
    <row r="26" spans="1:15" x14ac:dyDescent="0.25">
      <c r="A26" s="72"/>
      <c r="J26" s="72"/>
    </row>
  </sheetData>
  <sheetProtection algorithmName="SHA-512" hashValue="guJFYDHY6DFZZjSfWvjmDfEzVJgZUbmOVTWSJvyhMg3JEvE7McANv1GZCjRMdGMl006ETV/T17Ltn1DUjEaIkg==" saltValue="q+x7c+xI99RFMl2HxdBoPw==" spinCount="100000" sheet="1" scenarios="1" insertRows="0" autoFilter="0" pivotTables="0"/>
  <mergeCells count="3">
    <mergeCell ref="E6:F6"/>
    <mergeCell ref="B1:I2"/>
    <mergeCell ref="B25:I25"/>
  </mergeCells>
  <dataValidations count="1">
    <dataValidation type="list" allowBlank="1" showInputMessage="1" showErrorMessage="1" sqref="G9:G23" xr:uid="{E7CA2AFE-E38A-4456-9655-730FDED831A3}">
      <formula1>Receber</formula1>
    </dataValidation>
  </dataValidations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2EC703-65AA-4053-8381-0054A404E9B2}">
  <dimension ref="A1:J25"/>
  <sheetViews>
    <sheetView showRowColHeaders="0" zoomScaleNormal="100" workbookViewId="0"/>
  </sheetViews>
  <sheetFormatPr defaultColWidth="0" defaultRowHeight="13.8" x14ac:dyDescent="0.25"/>
  <cols>
    <col min="1" max="1" width="3.109375" style="1" customWidth="1"/>
    <col min="2" max="2" width="9.88671875" style="4" bestFit="1" customWidth="1"/>
    <col min="3" max="3" width="12.6640625" style="1" customWidth="1"/>
    <col min="4" max="4" width="23.6640625" style="1" customWidth="1"/>
    <col min="5" max="5" width="21.6640625" style="1" customWidth="1"/>
    <col min="6" max="6" width="13.6640625" style="1" customWidth="1"/>
    <col min="7" max="7" width="21.6640625" style="1" customWidth="1"/>
    <col min="8" max="8" width="16.6640625" style="1" customWidth="1"/>
    <col min="9" max="9" width="8.6640625" style="1" customWidth="1"/>
    <col min="10" max="10" width="3.6640625" style="1" customWidth="1"/>
    <col min="11" max="16384" width="9.109375" style="1" hidden="1"/>
  </cols>
  <sheetData>
    <row r="1" spans="2:9" x14ac:dyDescent="0.25">
      <c r="B1" s="133" t="s">
        <v>140</v>
      </c>
      <c r="C1" s="134"/>
      <c r="D1" s="134"/>
      <c r="E1" s="134"/>
      <c r="F1" s="134"/>
      <c r="G1" s="134"/>
      <c r="H1" s="134"/>
      <c r="I1" s="134"/>
    </row>
    <row r="2" spans="2:9" x14ac:dyDescent="0.25">
      <c r="B2" s="133"/>
      <c r="C2" s="134"/>
      <c r="D2" s="134"/>
      <c r="E2" s="134"/>
      <c r="F2" s="134"/>
      <c r="G2" s="134"/>
      <c r="H2" s="134"/>
      <c r="I2" s="134"/>
    </row>
    <row r="3" spans="2:9" ht="25.2" x14ac:dyDescent="0.25">
      <c r="B3" s="64"/>
      <c r="C3" s="64"/>
      <c r="D3" s="64"/>
      <c r="E3" s="64"/>
      <c r="F3" s="64"/>
      <c r="G3" s="64"/>
      <c r="H3" s="64"/>
      <c r="I3" s="64"/>
    </row>
    <row r="4" spans="2:9" ht="25.2" x14ac:dyDescent="0.25">
      <c r="B4" s="64"/>
      <c r="C4" s="64"/>
      <c r="D4" s="64"/>
      <c r="E4" s="64"/>
      <c r="F4" s="64"/>
      <c r="G4" s="64"/>
      <c r="H4" s="64"/>
      <c r="I4" s="64"/>
    </row>
    <row r="5" spans="2:9" ht="15" customHeight="1" x14ac:dyDescent="0.25">
      <c r="B5" s="2"/>
      <c r="C5" s="2"/>
      <c r="D5" s="2"/>
      <c r="E5" s="2"/>
      <c r="F5" s="2"/>
      <c r="G5" s="2"/>
      <c r="H5" s="2"/>
      <c r="I5" s="3"/>
    </row>
    <row r="6" spans="2:9" ht="39" customHeight="1" x14ac:dyDescent="0.25">
      <c r="B6" s="2"/>
      <c r="C6" s="2"/>
      <c r="D6" s="9" t="s">
        <v>56</v>
      </c>
      <c r="E6" s="132">
        <f>SUBTOTAL(109,Compras!$F$9:$F$23)</f>
        <v>2524.5</v>
      </c>
      <c r="F6" s="132"/>
      <c r="G6" s="2"/>
      <c r="H6" s="2"/>
      <c r="I6" s="3"/>
    </row>
    <row r="7" spans="2:9" ht="15" customHeight="1" x14ac:dyDescent="0.25">
      <c r="C7" s="4"/>
      <c r="D7" s="4"/>
      <c r="E7" s="4"/>
      <c r="F7" s="4"/>
      <c r="G7" s="4"/>
      <c r="H7" s="4"/>
    </row>
    <row r="8" spans="2:9" s="5" customFormat="1" ht="27.6" x14ac:dyDescent="0.3">
      <c r="B8" s="91" t="s">
        <v>0</v>
      </c>
      <c r="C8" s="92" t="s">
        <v>1</v>
      </c>
      <c r="D8" s="92" t="s">
        <v>4</v>
      </c>
      <c r="E8" s="92" t="s">
        <v>30</v>
      </c>
      <c r="F8" s="92" t="s">
        <v>3</v>
      </c>
      <c r="G8" s="92" t="s">
        <v>5</v>
      </c>
      <c r="H8" s="91" t="s">
        <v>38</v>
      </c>
      <c r="I8" s="93" t="s">
        <v>43</v>
      </c>
    </row>
    <row r="9" spans="2:9" x14ac:dyDescent="0.25">
      <c r="B9" s="94">
        <v>45203</v>
      </c>
      <c r="C9" s="95"/>
      <c r="D9" s="95" t="s">
        <v>160</v>
      </c>
      <c r="E9" s="95" t="s">
        <v>166</v>
      </c>
      <c r="F9" s="96">
        <v>300</v>
      </c>
      <c r="G9" s="95" t="s">
        <v>75</v>
      </c>
      <c r="H9" s="94">
        <v>45203</v>
      </c>
      <c r="I9" s="97">
        <f>IFERROR(IF(Compras!$H9&lt;&gt;"",(_xlfn.DAYS(Compras!$H9,Compras!$B9)),""),"")</f>
        <v>0</v>
      </c>
    </row>
    <row r="10" spans="2:9" x14ac:dyDescent="0.25">
      <c r="B10" s="94">
        <v>45200</v>
      </c>
      <c r="C10" s="95"/>
      <c r="D10" s="99" t="s">
        <v>162</v>
      </c>
      <c r="E10" s="95" t="s">
        <v>161</v>
      </c>
      <c r="F10" s="96">
        <v>1500</v>
      </c>
      <c r="G10" s="95" t="s">
        <v>115</v>
      </c>
      <c r="H10" s="94">
        <v>45200</v>
      </c>
      <c r="I10" s="97">
        <f>IFERROR(IF(Compras!$H10&lt;&gt;"",(_xlfn.DAYS(Compras!$H10,Compras!$B10)),""),"")</f>
        <v>0</v>
      </c>
    </row>
    <row r="11" spans="2:9" x14ac:dyDescent="0.25">
      <c r="B11" s="98">
        <v>45219</v>
      </c>
      <c r="C11" s="99"/>
      <c r="D11" s="99" t="s">
        <v>174</v>
      </c>
      <c r="E11" s="99" t="s">
        <v>174</v>
      </c>
      <c r="F11" s="100">
        <v>99</v>
      </c>
      <c r="G11" s="99" t="s">
        <v>36</v>
      </c>
      <c r="H11" s="98">
        <v>45240</v>
      </c>
      <c r="I11" s="97">
        <f>IFERROR(IF(Compras!$H11&lt;&gt;"",(_xlfn.DAYS(Compras!$H11,Compras!$B11)),""),"")</f>
        <v>21</v>
      </c>
    </row>
    <row r="12" spans="2:9" x14ac:dyDescent="0.25">
      <c r="B12" s="98">
        <v>45219</v>
      </c>
      <c r="C12" s="99"/>
      <c r="D12" s="99" t="s">
        <v>160</v>
      </c>
      <c r="E12" s="99" t="s">
        <v>165</v>
      </c>
      <c r="F12" s="100">
        <v>88</v>
      </c>
      <c r="G12" s="99" t="s">
        <v>36</v>
      </c>
      <c r="H12" s="98">
        <v>45240</v>
      </c>
      <c r="I12" s="97">
        <f>IFERROR(IF(Compras!$H12&lt;&gt;"",(_xlfn.DAYS(Compras!$H12,Compras!$B12)),""),"")</f>
        <v>21</v>
      </c>
    </row>
    <row r="13" spans="2:9" x14ac:dyDescent="0.25">
      <c r="B13" s="98">
        <v>45219</v>
      </c>
      <c r="C13" s="99"/>
      <c r="D13" s="99"/>
      <c r="E13" s="99" t="s">
        <v>167</v>
      </c>
      <c r="F13" s="100">
        <v>100</v>
      </c>
      <c r="G13" s="99" t="s">
        <v>36</v>
      </c>
      <c r="H13" s="98">
        <v>45240</v>
      </c>
      <c r="I13" s="97">
        <f>IFERROR(IF(Compras!$H13&lt;&gt;"",(_xlfn.DAYS(Compras!$H13,Compras!$B13)),""),"")</f>
        <v>21</v>
      </c>
    </row>
    <row r="14" spans="2:9" x14ac:dyDescent="0.25">
      <c r="B14" s="98">
        <v>45270</v>
      </c>
      <c r="C14" s="99"/>
      <c r="D14" s="99" t="s">
        <v>175</v>
      </c>
      <c r="E14" s="99" t="s">
        <v>168</v>
      </c>
      <c r="F14" s="100">
        <v>437.5</v>
      </c>
      <c r="G14" s="99" t="s">
        <v>75</v>
      </c>
      <c r="H14" s="98">
        <v>45301</v>
      </c>
      <c r="I14" s="97"/>
    </row>
    <row r="15" spans="2:9" x14ac:dyDescent="0.25">
      <c r="B15" s="98"/>
      <c r="C15" s="99"/>
      <c r="D15" s="99"/>
      <c r="E15" s="99"/>
      <c r="F15" s="100"/>
      <c r="G15" s="99" t="s">
        <v>36</v>
      </c>
      <c r="H15" s="98"/>
      <c r="I15" s="97"/>
    </row>
    <row r="16" spans="2:9" x14ac:dyDescent="0.25">
      <c r="B16" s="98"/>
      <c r="C16" s="99"/>
      <c r="D16" s="99"/>
      <c r="E16" s="99"/>
      <c r="F16" s="100"/>
      <c r="G16" s="99" t="s">
        <v>36</v>
      </c>
      <c r="H16" s="98"/>
      <c r="I16" s="97" t="str">
        <f>IFERROR(IF(Compras!$H16&lt;&gt;"",(_xlfn.DAYS(Compras!$H16,Compras!$B16)),""),"")</f>
        <v/>
      </c>
    </row>
    <row r="17" spans="1:10" x14ac:dyDescent="0.25">
      <c r="B17" s="98"/>
      <c r="C17" s="99"/>
      <c r="D17" s="99"/>
      <c r="E17" s="99"/>
      <c r="F17" s="100"/>
      <c r="G17" s="99" t="s">
        <v>36</v>
      </c>
      <c r="H17" s="98"/>
      <c r="I17" s="97" t="str">
        <f>IFERROR(IF(Compras!$H17&lt;&gt;"",(_xlfn.DAYS(Compras!$H17,Compras!$B17)),""),"")</f>
        <v/>
      </c>
    </row>
    <row r="18" spans="1:10" x14ac:dyDescent="0.25">
      <c r="B18" s="98"/>
      <c r="C18" s="99"/>
      <c r="D18" s="99"/>
      <c r="E18" s="98"/>
      <c r="F18" s="100"/>
      <c r="G18" s="99" t="s">
        <v>36</v>
      </c>
      <c r="H18" s="98"/>
      <c r="I18" s="97" t="str">
        <f>IFERROR(IF(Compras!$H18&lt;&gt;"",(_xlfn.DAYS(Compras!$H18,Compras!$B18)),""),"")</f>
        <v/>
      </c>
    </row>
    <row r="19" spans="1:10" x14ac:dyDescent="0.25">
      <c r="B19" s="98"/>
      <c r="C19" s="99"/>
      <c r="D19" s="99"/>
      <c r="E19" s="98"/>
      <c r="F19" s="100"/>
      <c r="G19" s="99" t="s">
        <v>36</v>
      </c>
      <c r="H19" s="98"/>
      <c r="I19" s="97" t="str">
        <f>IFERROR(IF(Compras!$H19&lt;&gt;"",(_xlfn.DAYS(Compras!$H19,Compras!$B19)),""),"")</f>
        <v/>
      </c>
    </row>
    <row r="20" spans="1:10" x14ac:dyDescent="0.25">
      <c r="B20" s="98"/>
      <c r="C20" s="99"/>
      <c r="D20" s="99"/>
      <c r="E20" s="99"/>
      <c r="F20" s="100"/>
      <c r="G20" s="99" t="s">
        <v>36</v>
      </c>
      <c r="H20" s="98"/>
      <c r="I20" s="97" t="str">
        <f>IFERROR(IF(Compras!$H20&lt;&gt;"",(_xlfn.DAYS(Compras!$H20,Compras!$B20)),""),"")</f>
        <v/>
      </c>
    </row>
    <row r="21" spans="1:10" x14ac:dyDescent="0.25">
      <c r="B21" s="98"/>
      <c r="C21" s="99"/>
      <c r="D21" s="99"/>
      <c r="E21" s="99"/>
      <c r="F21" s="100"/>
      <c r="G21" s="99" t="s">
        <v>36</v>
      </c>
      <c r="H21" s="98"/>
      <c r="I21" s="97" t="str">
        <f>IFERROR(IF(Compras!$H21&lt;&gt;"",(_xlfn.DAYS(Compras!$H21,Compras!$B21)),""),"")</f>
        <v/>
      </c>
    </row>
    <row r="22" spans="1:10" x14ac:dyDescent="0.25">
      <c r="B22" s="98"/>
      <c r="C22" s="99"/>
      <c r="D22" s="99"/>
      <c r="E22" s="99"/>
      <c r="F22" s="100"/>
      <c r="G22" s="99" t="s">
        <v>36</v>
      </c>
      <c r="H22" s="98"/>
      <c r="I22" s="97" t="str">
        <f>IFERROR(IF(Compras!$H22&lt;&gt;"",(_xlfn.DAYS(Compras!$H22,Compras!$B22)),""),"")</f>
        <v/>
      </c>
    </row>
    <row r="23" spans="1:10" x14ac:dyDescent="0.25">
      <c r="B23" s="98"/>
      <c r="C23" s="99"/>
      <c r="D23" s="99"/>
      <c r="E23" s="99"/>
      <c r="F23" s="100"/>
      <c r="G23" s="99" t="s">
        <v>36</v>
      </c>
      <c r="H23" s="98"/>
      <c r="I23" s="97" t="str">
        <f>IFERROR(IF(Compras!$H23&lt;&gt;"",(_xlfn.DAYS(Compras!$H23,Compras!$B23)),""),"")</f>
        <v/>
      </c>
    </row>
    <row r="25" spans="1:10" x14ac:dyDescent="0.25">
      <c r="A25" s="66"/>
      <c r="B25" s="127" t="s">
        <v>145</v>
      </c>
      <c r="C25" s="127"/>
      <c r="D25" s="127"/>
      <c r="E25" s="127"/>
      <c r="F25" s="127"/>
      <c r="G25" s="127"/>
      <c r="H25" s="127"/>
      <c r="I25" s="127"/>
      <c r="J25" s="66"/>
    </row>
  </sheetData>
  <mergeCells count="3">
    <mergeCell ref="E6:F6"/>
    <mergeCell ref="B1:I2"/>
    <mergeCell ref="B25:I25"/>
  </mergeCells>
  <dataValidations count="1">
    <dataValidation type="list" allowBlank="1" showInputMessage="1" showErrorMessage="1" sqref="G9:G23" xr:uid="{E7F56F5B-BA6D-4560-80D5-460A6FCB1EB8}">
      <formula1>Categoria</formula1>
    </dataValidation>
  </dataValidations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5872CF-0569-4FE5-8447-4C6A4E0295D3}">
  <sheetPr>
    <pageSetUpPr fitToPage="1"/>
  </sheetPr>
  <dimension ref="A1:XFC43"/>
  <sheetViews>
    <sheetView showRowColHeaders="0" tabSelected="1" topLeftCell="A5" zoomScaleNormal="100" workbookViewId="0"/>
  </sheetViews>
  <sheetFormatPr defaultColWidth="0" defaultRowHeight="13.8" x14ac:dyDescent="0.25"/>
  <cols>
    <col min="1" max="1" width="3.109375" style="1" customWidth="1"/>
    <col min="2" max="2" width="11" style="1" customWidth="1"/>
    <col min="3" max="3" width="11.6640625" style="1" bestFit="1" customWidth="1"/>
    <col min="4" max="4" width="16.88671875" style="1" bestFit="1" customWidth="1"/>
    <col min="5" max="5" width="23.44140625" style="1" customWidth="1"/>
    <col min="6" max="6" width="21.88671875" style="1" customWidth="1"/>
    <col min="7" max="10" width="21.5546875" style="1" customWidth="1"/>
    <col min="11" max="11" width="1.88671875" style="1" customWidth="1"/>
    <col min="12" max="13" width="20.6640625" style="1" hidden="1"/>
    <col min="14" max="16383" width="9.109375" style="1" hidden="1"/>
    <col min="16384" max="16384" width="4.5546875" style="1" hidden="1"/>
  </cols>
  <sheetData>
    <row r="1" spans="2:11" x14ac:dyDescent="0.25">
      <c r="B1" s="135" t="s">
        <v>140</v>
      </c>
      <c r="C1" s="136"/>
      <c r="D1" s="136"/>
      <c r="E1" s="136"/>
      <c r="F1" s="136"/>
      <c r="G1" s="136"/>
      <c r="H1" s="136"/>
      <c r="I1" s="136"/>
      <c r="J1" s="137"/>
    </row>
    <row r="2" spans="2:11" x14ac:dyDescent="0.25">
      <c r="B2" s="138"/>
      <c r="C2" s="139"/>
      <c r="D2" s="139"/>
      <c r="E2" s="139"/>
      <c r="F2" s="139"/>
      <c r="G2" s="139"/>
      <c r="H2" s="139"/>
      <c r="I2" s="139"/>
      <c r="J2" s="140"/>
    </row>
    <row r="3" spans="2:11" ht="25.2" x14ac:dyDescent="0.25">
      <c r="B3" s="64"/>
      <c r="C3" s="64"/>
      <c r="D3" s="64"/>
      <c r="E3" s="64"/>
      <c r="F3" s="64"/>
      <c r="G3" s="64"/>
      <c r="H3" s="64"/>
      <c r="I3" s="64"/>
      <c r="J3" s="64"/>
    </row>
    <row r="4" spans="2:11" ht="25.2" x14ac:dyDescent="0.25">
      <c r="B4" s="64"/>
      <c r="C4" s="64"/>
      <c r="D4" s="64"/>
      <c r="E4" s="64"/>
      <c r="F4" s="64"/>
      <c r="G4" s="64"/>
      <c r="H4" s="64"/>
      <c r="I4" s="64"/>
      <c r="J4" s="64"/>
    </row>
    <row r="5" spans="2:11" x14ac:dyDescent="0.25">
      <c r="B5" s="10"/>
      <c r="C5" s="3"/>
      <c r="D5" s="3"/>
      <c r="E5" s="3"/>
      <c r="F5" s="3"/>
      <c r="G5" s="114" t="s">
        <v>23</v>
      </c>
      <c r="H5" s="114" t="s">
        <v>24</v>
      </c>
      <c r="I5" s="3"/>
      <c r="J5" s="104" t="s">
        <v>25</v>
      </c>
    </row>
    <row r="6" spans="2:11" ht="33" customHeight="1" x14ac:dyDescent="0.25">
      <c r="B6" s="10"/>
      <c r="C6" s="3"/>
      <c r="D6" s="3"/>
      <c r="E6" s="3"/>
      <c r="F6" s="3"/>
      <c r="G6" s="111">
        <f>SUBTOTAL(109,Tabela7[Recebimento R$])</f>
        <v>0</v>
      </c>
      <c r="H6" s="112">
        <f>SUBTOTAL(109,Tabela7[Pagamento R$])</f>
        <v>3389.6300000000006</v>
      </c>
      <c r="I6" s="3"/>
      <c r="J6" s="113">
        <f>G6-H6</f>
        <v>-3389.6300000000006</v>
      </c>
    </row>
    <row r="7" spans="2:11" x14ac:dyDescent="0.25">
      <c r="B7" s="10"/>
      <c r="C7" s="3"/>
      <c r="D7" s="3"/>
      <c r="E7" s="3"/>
      <c r="F7" s="11"/>
      <c r="G7" s="3"/>
      <c r="H7" s="3"/>
      <c r="I7" s="3"/>
      <c r="J7" s="12"/>
    </row>
    <row r="9" spans="2:11" x14ac:dyDescent="0.25">
      <c r="B9" s="105" t="s">
        <v>0</v>
      </c>
      <c r="C9" s="105" t="s">
        <v>48</v>
      </c>
      <c r="D9" s="105" t="s">
        <v>5</v>
      </c>
      <c r="E9" s="105" t="s">
        <v>47</v>
      </c>
      <c r="F9" s="105" t="s">
        <v>18</v>
      </c>
      <c r="G9" s="106" t="s">
        <v>21</v>
      </c>
      <c r="H9" s="107" t="s">
        <v>19</v>
      </c>
      <c r="I9" s="108" t="s">
        <v>22</v>
      </c>
      <c r="J9" s="109" t="s">
        <v>20</v>
      </c>
      <c r="K9" s="13"/>
    </row>
    <row r="10" spans="2:11" ht="14.4" x14ac:dyDescent="0.3">
      <c r="B10" s="6">
        <v>45203</v>
      </c>
      <c r="C10" s="6" t="s">
        <v>12</v>
      </c>
      <c r="D10" s="14" t="s">
        <v>75</v>
      </c>
      <c r="E10" s="4" t="s">
        <v>34</v>
      </c>
      <c r="F10" s="15" t="s">
        <v>160</v>
      </c>
      <c r="G10" s="7"/>
      <c r="H10" s="4"/>
      <c r="I10" s="7">
        <v>300</v>
      </c>
      <c r="J10" s="4" t="s">
        <v>171</v>
      </c>
      <c r="K10" s="13"/>
    </row>
    <row r="11" spans="2:11" ht="14.4" x14ac:dyDescent="0.3">
      <c r="B11" s="6">
        <v>45200</v>
      </c>
      <c r="C11" s="6" t="s">
        <v>12</v>
      </c>
      <c r="D11" s="16" t="s">
        <v>115</v>
      </c>
      <c r="E11" s="4" t="s">
        <v>139</v>
      </c>
      <c r="F11" s="15" t="s">
        <v>162</v>
      </c>
      <c r="G11" s="7"/>
      <c r="H11" s="4"/>
      <c r="I11" s="7">
        <v>750</v>
      </c>
      <c r="J11" s="4" t="s">
        <v>171</v>
      </c>
      <c r="K11" s="13"/>
    </row>
    <row r="12" spans="2:11" ht="14.4" x14ac:dyDescent="0.3">
      <c r="B12" s="6">
        <v>45205</v>
      </c>
      <c r="C12" s="6" t="s">
        <v>12</v>
      </c>
      <c r="D12" s="16" t="s">
        <v>33</v>
      </c>
      <c r="E12" s="4" t="s">
        <v>9</v>
      </c>
      <c r="F12" s="15" t="s">
        <v>163</v>
      </c>
      <c r="G12" s="7"/>
      <c r="H12" s="4"/>
      <c r="I12" s="7">
        <v>100</v>
      </c>
      <c r="J12" s="4" t="s">
        <v>132</v>
      </c>
      <c r="K12" s="13"/>
    </row>
    <row r="13" spans="2:11" ht="14.4" x14ac:dyDescent="0.3">
      <c r="B13" s="6">
        <v>45219</v>
      </c>
      <c r="C13" s="6" t="s">
        <v>12</v>
      </c>
      <c r="D13" s="16" t="s">
        <v>36</v>
      </c>
      <c r="E13" s="4" t="s">
        <v>34</v>
      </c>
      <c r="F13" s="15" t="s">
        <v>172</v>
      </c>
      <c r="G13" s="7"/>
      <c r="H13" s="4"/>
      <c r="I13" s="7">
        <v>100</v>
      </c>
      <c r="J13" s="4" t="s">
        <v>132</v>
      </c>
      <c r="K13" s="13"/>
    </row>
    <row r="14" spans="2:11" ht="14.4" x14ac:dyDescent="0.3">
      <c r="B14" s="6">
        <v>45219</v>
      </c>
      <c r="C14" s="4" t="s">
        <v>12</v>
      </c>
      <c r="D14" s="16" t="s">
        <v>36</v>
      </c>
      <c r="E14" s="4" t="s">
        <v>17</v>
      </c>
      <c r="F14" s="15" t="s">
        <v>167</v>
      </c>
      <c r="G14" s="7"/>
      <c r="H14" s="4"/>
      <c r="I14" s="7">
        <v>100</v>
      </c>
      <c r="J14" s="4" t="s">
        <v>132</v>
      </c>
    </row>
    <row r="15" spans="2:11" ht="14.4" x14ac:dyDescent="0.3">
      <c r="B15" s="6">
        <v>45219</v>
      </c>
      <c r="C15" s="4" t="s">
        <v>12</v>
      </c>
      <c r="D15" s="16" t="s">
        <v>36</v>
      </c>
      <c r="E15" s="4" t="s">
        <v>34</v>
      </c>
      <c r="F15" s="15" t="s">
        <v>165</v>
      </c>
      <c r="G15" s="7"/>
      <c r="H15" s="4"/>
      <c r="I15" s="7">
        <v>100</v>
      </c>
      <c r="J15" s="4" t="s">
        <v>132</v>
      </c>
    </row>
    <row r="16" spans="2:11" ht="14.4" x14ac:dyDescent="0.3">
      <c r="B16" s="118">
        <v>45280</v>
      </c>
      <c r="C16" s="119" t="s">
        <v>12</v>
      </c>
      <c r="D16" s="120" t="s">
        <v>75</v>
      </c>
      <c r="E16" s="119" t="s">
        <v>34</v>
      </c>
      <c r="F16" s="121" t="s">
        <v>176</v>
      </c>
      <c r="G16" s="122"/>
      <c r="H16" s="119"/>
      <c r="I16" s="122">
        <v>437.5</v>
      </c>
      <c r="J16" s="119" t="s">
        <v>177</v>
      </c>
    </row>
    <row r="17" spans="1:10" ht="14.4" x14ac:dyDescent="0.3">
      <c r="B17" s="123">
        <v>45313</v>
      </c>
      <c r="C17" s="119" t="s">
        <v>12</v>
      </c>
      <c r="D17" s="120" t="s">
        <v>75</v>
      </c>
      <c r="E17" s="119" t="s">
        <v>34</v>
      </c>
      <c r="F17" s="121" t="s">
        <v>174</v>
      </c>
      <c r="G17" s="122"/>
      <c r="H17" s="123"/>
      <c r="I17" s="122">
        <v>99</v>
      </c>
      <c r="J17" s="119" t="s">
        <v>132</v>
      </c>
    </row>
    <row r="18" spans="1:10" ht="14.4" x14ac:dyDescent="0.3">
      <c r="B18" s="124">
        <v>45313</v>
      </c>
      <c r="C18" s="119" t="s">
        <v>12</v>
      </c>
      <c r="D18" s="120" t="s">
        <v>173</v>
      </c>
      <c r="E18" s="119" t="s">
        <v>130</v>
      </c>
      <c r="F18" s="121" t="s">
        <v>164</v>
      </c>
      <c r="G18" s="122"/>
      <c r="H18" s="119"/>
      <c r="I18" s="122">
        <v>50</v>
      </c>
      <c r="J18" s="119" t="s">
        <v>171</v>
      </c>
    </row>
    <row r="19" spans="1:10" ht="14.4" x14ac:dyDescent="0.3">
      <c r="B19" s="6">
        <v>45310</v>
      </c>
      <c r="C19" s="119" t="s">
        <v>12</v>
      </c>
      <c r="D19" s="120" t="s">
        <v>33</v>
      </c>
      <c r="E19" s="119" t="s">
        <v>9</v>
      </c>
      <c r="F19" s="15" t="s">
        <v>163</v>
      </c>
      <c r="G19" s="7"/>
      <c r="H19" s="4"/>
      <c r="I19" s="7">
        <v>271</v>
      </c>
      <c r="J19" s="119" t="s">
        <v>132</v>
      </c>
    </row>
    <row r="20" spans="1:10" ht="14.4" x14ac:dyDescent="0.3">
      <c r="B20" s="158">
        <v>45310</v>
      </c>
      <c r="C20" s="152" t="s">
        <v>12</v>
      </c>
      <c r="D20" s="153" t="s">
        <v>75</v>
      </c>
      <c r="E20" s="152" t="s">
        <v>34</v>
      </c>
      <c r="F20" s="154" t="s">
        <v>178</v>
      </c>
      <c r="G20" s="155"/>
      <c r="H20" s="152"/>
      <c r="I20" s="155">
        <v>97.15</v>
      </c>
      <c r="J20" s="119" t="s">
        <v>132</v>
      </c>
    </row>
    <row r="21" spans="1:10" ht="14.4" x14ac:dyDescent="0.3">
      <c r="B21" s="158">
        <v>45310</v>
      </c>
      <c r="C21" s="152" t="s">
        <v>12</v>
      </c>
      <c r="D21" s="153" t="s">
        <v>75</v>
      </c>
      <c r="E21" s="152" t="s">
        <v>34</v>
      </c>
      <c r="F21" s="154" t="s">
        <v>179</v>
      </c>
      <c r="G21" s="155"/>
      <c r="H21" s="152"/>
      <c r="I21" s="155">
        <v>50.35</v>
      </c>
      <c r="J21" s="119" t="s">
        <v>132</v>
      </c>
    </row>
    <row r="22" spans="1:10" ht="14.4" x14ac:dyDescent="0.3">
      <c r="B22" s="123">
        <v>45302</v>
      </c>
      <c r="C22" s="119" t="s">
        <v>12</v>
      </c>
      <c r="D22" s="120" t="s">
        <v>115</v>
      </c>
      <c r="E22" s="119" t="s">
        <v>27</v>
      </c>
      <c r="F22" s="121" t="s">
        <v>180</v>
      </c>
      <c r="G22" s="122"/>
      <c r="H22" s="119"/>
      <c r="I22" s="122">
        <v>105.82</v>
      </c>
      <c r="J22" s="119" t="s">
        <v>132</v>
      </c>
    </row>
    <row r="23" spans="1:10" ht="14.4" x14ac:dyDescent="0.3">
      <c r="B23" s="123">
        <v>45302</v>
      </c>
      <c r="C23" s="119" t="s">
        <v>12</v>
      </c>
      <c r="D23" s="120" t="s">
        <v>115</v>
      </c>
      <c r="E23" s="119" t="s">
        <v>27</v>
      </c>
      <c r="F23" s="121" t="s">
        <v>181</v>
      </c>
      <c r="G23" s="122"/>
      <c r="H23" s="119"/>
      <c r="I23" s="122">
        <v>42.15</v>
      </c>
      <c r="J23" s="119" t="s">
        <v>132</v>
      </c>
    </row>
    <row r="24" spans="1:10" ht="14.4" x14ac:dyDescent="0.3">
      <c r="B24" s="123">
        <v>45302</v>
      </c>
      <c r="C24" s="119" t="s">
        <v>12</v>
      </c>
      <c r="D24" s="120" t="s">
        <v>115</v>
      </c>
      <c r="E24" s="119" t="s">
        <v>27</v>
      </c>
      <c r="F24" s="121" t="s">
        <v>182</v>
      </c>
      <c r="G24" s="122"/>
      <c r="H24" s="119"/>
      <c r="I24" s="122">
        <v>53</v>
      </c>
      <c r="J24" s="119" t="s">
        <v>132</v>
      </c>
    </row>
    <row r="25" spans="1:10" ht="14.4" x14ac:dyDescent="0.3">
      <c r="A25" s="110"/>
      <c r="B25" s="123">
        <v>45302</v>
      </c>
      <c r="C25" s="119" t="s">
        <v>12</v>
      </c>
      <c r="D25" s="120" t="s">
        <v>115</v>
      </c>
      <c r="E25" s="119" t="s">
        <v>27</v>
      </c>
      <c r="F25" s="121" t="s">
        <v>183</v>
      </c>
      <c r="G25" s="122"/>
      <c r="H25" s="119"/>
      <c r="I25" s="122">
        <v>216.38</v>
      </c>
      <c r="J25" s="119" t="s">
        <v>132</v>
      </c>
    </row>
    <row r="26" spans="1:10" ht="14.4" x14ac:dyDescent="0.3">
      <c r="B26" s="123">
        <v>45302</v>
      </c>
      <c r="C26" s="119" t="s">
        <v>12</v>
      </c>
      <c r="D26" s="120" t="s">
        <v>115</v>
      </c>
      <c r="E26" s="119" t="s">
        <v>27</v>
      </c>
      <c r="F26" s="121" t="s">
        <v>184</v>
      </c>
      <c r="G26" s="122"/>
      <c r="H26" s="119"/>
      <c r="I26" s="122">
        <v>79.52</v>
      </c>
      <c r="J26" s="119" t="s">
        <v>132</v>
      </c>
    </row>
    <row r="27" spans="1:10" ht="14.4" x14ac:dyDescent="0.3">
      <c r="B27" s="123">
        <v>45310</v>
      </c>
      <c r="C27" s="119" t="s">
        <v>12</v>
      </c>
      <c r="D27" s="120" t="s">
        <v>75</v>
      </c>
      <c r="E27" s="119" t="s">
        <v>34</v>
      </c>
      <c r="F27" s="121" t="s">
        <v>185</v>
      </c>
      <c r="G27" s="122"/>
      <c r="H27" s="119"/>
      <c r="I27" s="122">
        <v>29</v>
      </c>
      <c r="J27" s="119" t="s">
        <v>132</v>
      </c>
    </row>
    <row r="28" spans="1:10" ht="14.4" x14ac:dyDescent="0.3">
      <c r="B28" s="123">
        <v>45310</v>
      </c>
      <c r="C28" s="119" t="s">
        <v>12</v>
      </c>
      <c r="D28" s="120" t="s">
        <v>75</v>
      </c>
      <c r="E28" s="119" t="s">
        <v>34</v>
      </c>
      <c r="F28" s="121" t="s">
        <v>186</v>
      </c>
      <c r="G28" s="122"/>
      <c r="H28" s="119"/>
      <c r="I28" s="122">
        <v>202.49</v>
      </c>
      <c r="J28" s="119" t="s">
        <v>132</v>
      </c>
    </row>
    <row r="29" spans="1:10" ht="14.4" x14ac:dyDescent="0.3">
      <c r="B29" s="123">
        <v>45310</v>
      </c>
      <c r="C29" s="119" t="s">
        <v>12</v>
      </c>
      <c r="D29" s="120" t="s">
        <v>75</v>
      </c>
      <c r="E29" s="119" t="s">
        <v>34</v>
      </c>
      <c r="F29" s="121" t="s">
        <v>187</v>
      </c>
      <c r="G29" s="122"/>
      <c r="H29" s="119"/>
      <c r="I29" s="122">
        <v>206.27</v>
      </c>
      <c r="J29" s="119" t="s">
        <v>132</v>
      </c>
    </row>
    <row r="30" spans="1:10" ht="14.4" x14ac:dyDescent="0.3">
      <c r="B30" s="119"/>
      <c r="C30" s="119"/>
      <c r="D30" s="120"/>
      <c r="E30" s="119"/>
      <c r="F30" s="121"/>
      <c r="G30" s="122"/>
      <c r="H30" s="119"/>
      <c r="I30" s="122"/>
      <c r="J30" s="119"/>
    </row>
    <row r="31" spans="1:10" ht="14.4" x14ac:dyDescent="0.3">
      <c r="B31" s="117"/>
      <c r="C31" s="156" t="s">
        <v>13</v>
      </c>
      <c r="D31" s="157"/>
      <c r="E31" s="156"/>
      <c r="F31" s="117"/>
      <c r="G31" s="117"/>
      <c r="H31" s="117"/>
      <c r="I31" s="117"/>
      <c r="J31" s="117"/>
    </row>
    <row r="32" spans="1:10" ht="14.4" x14ac:dyDescent="0.3">
      <c r="B32" s="119"/>
      <c r="C32" s="119"/>
      <c r="D32" s="120"/>
      <c r="E32" s="119"/>
      <c r="F32" s="121"/>
      <c r="G32" s="122"/>
      <c r="H32" s="119"/>
      <c r="I32" s="122"/>
      <c r="J32" s="119"/>
    </row>
    <row r="33" spans="2:10" ht="14.4" x14ac:dyDescent="0.3">
      <c r="B33" s="117"/>
      <c r="C33" s="156" t="s">
        <v>13</v>
      </c>
      <c r="D33" s="157"/>
      <c r="E33" s="156"/>
      <c r="F33" s="117"/>
      <c r="G33" s="117"/>
      <c r="H33" s="117"/>
      <c r="I33" s="117"/>
      <c r="J33" s="117"/>
    </row>
    <row r="34" spans="2:10" ht="14.4" x14ac:dyDescent="0.3">
      <c r="B34" s="119"/>
      <c r="C34" s="119"/>
      <c r="D34" s="120"/>
      <c r="E34" s="119"/>
      <c r="F34" s="121"/>
      <c r="G34" s="122"/>
      <c r="H34" s="119"/>
      <c r="I34" s="122"/>
      <c r="J34" s="119"/>
    </row>
    <row r="35" spans="2:10" ht="14.4" x14ac:dyDescent="0.3">
      <c r="B35" s="117"/>
      <c r="C35" s="156" t="s">
        <v>13</v>
      </c>
      <c r="D35" s="157"/>
      <c r="E35" s="156"/>
      <c r="F35" s="117"/>
      <c r="G35" s="117"/>
      <c r="H35" s="117"/>
      <c r="I35" s="117"/>
      <c r="J35" s="117"/>
    </row>
    <row r="36" spans="2:10" ht="14.4" x14ac:dyDescent="0.3">
      <c r="B36" s="119"/>
      <c r="C36" s="119"/>
      <c r="D36" s="120"/>
      <c r="E36" s="119"/>
      <c r="F36" s="121"/>
      <c r="G36" s="122"/>
      <c r="H36" s="119"/>
      <c r="I36" s="122"/>
      <c r="J36" s="119"/>
    </row>
    <row r="37" spans="2:10" ht="14.4" x14ac:dyDescent="0.3">
      <c r="B37" s="117"/>
      <c r="C37" s="156" t="s">
        <v>13</v>
      </c>
      <c r="D37" s="157"/>
      <c r="E37" s="156"/>
      <c r="F37" s="117"/>
      <c r="G37" s="117"/>
      <c r="H37" s="117"/>
      <c r="I37" s="117"/>
      <c r="J37" s="117"/>
    </row>
    <row r="43" spans="2:10" x14ac:dyDescent="0.25">
      <c r="B43" s="127" t="s">
        <v>145</v>
      </c>
      <c r="C43" s="127"/>
      <c r="D43" s="127"/>
      <c r="E43" s="127"/>
      <c r="F43" s="127"/>
      <c r="G43" s="127"/>
      <c r="H43" s="127"/>
      <c r="I43" s="127"/>
      <c r="J43" s="127"/>
    </row>
  </sheetData>
  <mergeCells count="2">
    <mergeCell ref="B1:J2"/>
    <mergeCell ref="B43:J43"/>
  </mergeCells>
  <conditionalFormatting sqref="C39:C203 C10:C37">
    <cfRule type="cellIs" dxfId="7" priority="1" operator="equal">
      <formula>"Recebimento"</formula>
    </cfRule>
    <cfRule type="cellIs" dxfId="6" priority="2" operator="equal">
      <formula>"Pagamento"</formula>
    </cfRule>
  </conditionalFormatting>
  <conditionalFormatting sqref="G10:G18 G39:G42 G44:G203 G20:G37">
    <cfRule type="expression" dxfId="5" priority="8">
      <formula>C10="Pagamento"</formula>
    </cfRule>
  </conditionalFormatting>
  <conditionalFormatting sqref="H10:H18 H39:H42 H44:H203 H20:H37">
    <cfRule type="expression" dxfId="4" priority="5">
      <formula>C10="Pagamento"</formula>
    </cfRule>
  </conditionalFormatting>
  <conditionalFormatting sqref="I10:I18 I39:I42 I44:I203 I20:I37">
    <cfRule type="expression" dxfId="3" priority="4">
      <formula>C10="Recebimento"</formula>
    </cfRule>
  </conditionalFormatting>
  <conditionalFormatting sqref="J6">
    <cfRule type="cellIs" dxfId="2" priority="14" operator="lessThanOrEqual">
      <formula>0</formula>
    </cfRule>
    <cfRule type="cellIs" dxfId="1" priority="15" operator="greaterThan">
      <formula>0</formula>
    </cfRule>
  </conditionalFormatting>
  <conditionalFormatting sqref="J39:J42 J44:J203 J10:J37">
    <cfRule type="expression" dxfId="0" priority="3">
      <formula>C10="Recebimento"</formula>
    </cfRule>
  </conditionalFormatting>
  <dataValidations count="5">
    <dataValidation type="list" allowBlank="1" showInputMessage="1" showErrorMessage="1" sqref="H10:H18" xr:uid="{F2E43AA9-3ED9-417D-815A-921ABE0BB1F9}">
      <formula1>"Caixa,Bancos,Depósito,Cheque,Dinheiro,Cartão"</formula1>
    </dataValidation>
    <dataValidation type="list" allowBlank="1" showInputMessage="1" showErrorMessage="1" sqref="J10:J30 J32 J34 J36" xr:uid="{FA7C629A-A773-4EAA-A9BE-311B4438970F}">
      <formula1>"Cheque,Cartão,Boleto,Dinheiro,Depósito"</formula1>
    </dataValidation>
    <dataValidation type="list" allowBlank="1" showInputMessage="1" showErrorMessage="1" sqref="C10:C37" xr:uid="{D6D39654-5C93-404C-B56D-0CD797DD54AF}">
      <formula1>"Pagamento,Recebimento"</formula1>
    </dataValidation>
    <dataValidation type="list" allowBlank="1" showInputMessage="1" showErrorMessage="1" sqref="D10:D37" xr:uid="{BB6ED529-9090-4588-B303-2C0D5E0EF71F}">
      <formula1>Categoria</formula1>
    </dataValidation>
    <dataValidation type="list" allowBlank="1" showInputMessage="1" showErrorMessage="1" sqref="E10:E37" xr:uid="{1A8D6B68-EF20-4BC0-92D0-2D0B96AA49D7}">
      <formula1>INDIRECT(C10)</formula1>
    </dataValidation>
  </dataValidations>
  <printOptions horizontalCentered="1"/>
  <pageMargins left="0.11811023622047245" right="0.11811023622047245" top="0.78740157480314965" bottom="0.78740157480314965" header="0.31496062992125984" footer="0.31496062992125984"/>
  <pageSetup paperSize="9" scale="82" fitToHeight="0" orientation="landscape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E76927-480F-4F3E-BFFB-C9B4BE1278FD}">
  <sheetPr>
    <pageSetUpPr fitToPage="1"/>
  </sheetPr>
  <dimension ref="A1:N55"/>
  <sheetViews>
    <sheetView showRowColHeaders="0" zoomScaleNormal="100" workbookViewId="0"/>
  </sheetViews>
  <sheetFormatPr defaultColWidth="0" defaultRowHeight="13.8" x14ac:dyDescent="0.25"/>
  <cols>
    <col min="1" max="1" width="3.109375" style="3" customWidth="1"/>
    <col min="2" max="2" width="22.109375" style="3" customWidth="1"/>
    <col min="3" max="3" width="13.33203125" style="2" customWidth="1"/>
    <col min="4" max="4" width="22.109375" style="3" customWidth="1"/>
    <col min="5" max="5" width="13.33203125" style="2" bestFit="1" customWidth="1"/>
    <col min="6" max="6" width="13.5546875" style="3" bestFit="1" customWidth="1"/>
    <col min="7" max="7" width="1.44140625" style="3" customWidth="1"/>
    <col min="8" max="8" width="12" style="3" customWidth="1"/>
    <col min="9" max="9" width="11.109375" style="3" bestFit="1" customWidth="1"/>
    <col min="10" max="10" width="13.5546875" style="3" bestFit="1" customWidth="1"/>
    <col min="11" max="11" width="1.44140625" style="3" customWidth="1"/>
    <col min="12" max="12" width="7.44140625" style="3" bestFit="1" customWidth="1"/>
    <col min="13" max="13" width="45" style="3" bestFit="1" customWidth="1"/>
    <col min="14" max="14" width="3.6640625" style="3" customWidth="1"/>
    <col min="15" max="16384" width="9.109375" style="3" hidden="1"/>
  </cols>
  <sheetData>
    <row r="1" spans="2:13" x14ac:dyDescent="0.25">
      <c r="B1" s="133" t="s">
        <v>140</v>
      </c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</row>
    <row r="2" spans="2:13" x14ac:dyDescent="0.25">
      <c r="B2" s="133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</row>
    <row r="3" spans="2:13" ht="25.2" x14ac:dyDescent="0.25"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</row>
    <row r="4" spans="2:13" ht="25.2" x14ac:dyDescent="0.25"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</row>
    <row r="5" spans="2:13" x14ac:dyDescent="0.25">
      <c r="B5" s="21" t="s">
        <v>52</v>
      </c>
      <c r="C5" s="17"/>
      <c r="D5" s="22" t="s">
        <v>53</v>
      </c>
      <c r="F5" s="2"/>
      <c r="G5" s="2"/>
      <c r="H5" s="2"/>
      <c r="I5" s="2"/>
    </row>
    <row r="6" spans="2:13" ht="14.25" customHeight="1" x14ac:dyDescent="0.25">
      <c r="B6" s="141" t="s">
        <v>28</v>
      </c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3"/>
    </row>
    <row r="7" spans="2:13" ht="14.25" customHeight="1" x14ac:dyDescent="0.25">
      <c r="B7" s="144"/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6"/>
    </row>
    <row r="8" spans="2:13" ht="14.4" x14ac:dyDescent="0.3">
      <c r="B8" s="61" t="s">
        <v>7</v>
      </c>
      <c r="C8" s="62" t="s">
        <v>39</v>
      </c>
      <c r="D8" s="63" t="s">
        <v>12</v>
      </c>
      <c r="E8" s="62" t="s">
        <v>40</v>
      </c>
      <c r="F8" s="63" t="s">
        <v>13</v>
      </c>
      <c r="G8" s="18"/>
      <c r="H8" s="62" t="s">
        <v>44</v>
      </c>
      <c r="I8" s="63" t="s">
        <v>45</v>
      </c>
      <c r="J8" s="63" t="s">
        <v>46</v>
      </c>
      <c r="K8" s="25"/>
      <c r="L8" s="25"/>
      <c r="M8" s="19"/>
    </row>
    <row r="9" spans="2:13" ht="14.4" x14ac:dyDescent="0.3">
      <c r="B9" s="26" t="s">
        <v>173</v>
      </c>
      <c r="C9" s="27" t="s">
        <v>41</v>
      </c>
      <c r="D9" s="28" t="s">
        <v>84</v>
      </c>
      <c r="E9" s="29" t="s">
        <v>41</v>
      </c>
      <c r="F9" s="28" t="s">
        <v>14</v>
      </c>
      <c r="G9" s="45"/>
      <c r="H9" s="30">
        <f>SUMIF(Tabela7[Categoria],'Plano de Contas'!$B9,Tabela7[Pagamento R$])</f>
        <v>50</v>
      </c>
      <c r="I9" s="31">
        <f>SUMIF(Tabela10[],"Fixo",Resultado)</f>
        <v>1667.87</v>
      </c>
      <c r="J9" s="31">
        <f>SUMIF(Tabela10[],"Variável",Resultado)</f>
        <v>1721.76</v>
      </c>
      <c r="L9" s="47">
        <v>1</v>
      </c>
      <c r="M9" s="48" t="s">
        <v>65</v>
      </c>
    </row>
    <row r="10" spans="2:13" ht="14.4" x14ac:dyDescent="0.3">
      <c r="B10" s="32" t="s">
        <v>55</v>
      </c>
      <c r="C10" s="33" t="s">
        <v>41</v>
      </c>
      <c r="D10" s="34" t="s">
        <v>86</v>
      </c>
      <c r="E10" s="35" t="s">
        <v>41</v>
      </c>
      <c r="F10" s="34" t="s">
        <v>15</v>
      </c>
      <c r="G10" s="46"/>
      <c r="H10" s="37">
        <f>SUMIF(Tabela7[Categoria],'Plano de Contas'!$B10,Tabela7[Pagamento R$])</f>
        <v>0</v>
      </c>
      <c r="I10" s="38" t="s">
        <v>49</v>
      </c>
      <c r="J10" s="39" t="s">
        <v>50</v>
      </c>
      <c r="L10" s="49" t="s">
        <v>66</v>
      </c>
      <c r="M10" s="50" t="s">
        <v>67</v>
      </c>
    </row>
    <row r="11" spans="2:13" ht="14.4" x14ac:dyDescent="0.3">
      <c r="B11" s="32" t="s">
        <v>31</v>
      </c>
      <c r="C11" s="33" t="s">
        <v>41</v>
      </c>
      <c r="D11" s="34" t="s">
        <v>8</v>
      </c>
      <c r="E11" s="35" t="s">
        <v>41</v>
      </c>
      <c r="F11" s="36"/>
      <c r="G11" s="46"/>
      <c r="H11" s="37">
        <f>SUMIF(Tabela7[Categoria],'Plano de Contas'!$B11,Tabela7[Pagamento R$])</f>
        <v>0</v>
      </c>
      <c r="I11" s="40">
        <f>AVERAGE(Compras!$I$9:$I$11)</f>
        <v>7</v>
      </c>
      <c r="J11" s="40">
        <f>AVERAGE(Vendas!$I$9:$I$12)</f>
        <v>0</v>
      </c>
      <c r="L11" s="51" t="s">
        <v>68</v>
      </c>
      <c r="M11" s="52" t="s">
        <v>14</v>
      </c>
    </row>
    <row r="12" spans="2:13" ht="14.4" x14ac:dyDescent="0.3">
      <c r="B12" s="32" t="s">
        <v>32</v>
      </c>
      <c r="C12" s="33" t="s">
        <v>41</v>
      </c>
      <c r="D12" s="34" t="s">
        <v>9</v>
      </c>
      <c r="E12" s="35" t="s">
        <v>41</v>
      </c>
      <c r="F12" s="36"/>
      <c r="G12" s="46"/>
      <c r="H12" s="37">
        <f>SUMIF(Tabela7[Categoria],'Plano de Contas'!$B12,Tabela7[Pagamento R$])</f>
        <v>0</v>
      </c>
      <c r="I12" s="115"/>
      <c r="J12" s="116"/>
      <c r="L12" s="51" t="s">
        <v>69</v>
      </c>
      <c r="M12" s="52" t="s">
        <v>15</v>
      </c>
    </row>
    <row r="13" spans="2:13" ht="14.4" x14ac:dyDescent="0.3">
      <c r="B13" s="32" t="s">
        <v>37</v>
      </c>
      <c r="C13" s="33" t="s">
        <v>42</v>
      </c>
      <c r="D13" s="34" t="s">
        <v>29</v>
      </c>
      <c r="E13" s="35" t="s">
        <v>42</v>
      </c>
      <c r="F13" s="36"/>
      <c r="G13" s="46"/>
      <c r="H13" s="37">
        <f>SUMIF(Tabela7[Categoria],'Plano de Contas'!$B13,Tabela7[Pagamento R$])</f>
        <v>0</v>
      </c>
      <c r="I13" s="41" t="str">
        <f>Recebimento</f>
        <v>Venda a Cliente</v>
      </c>
      <c r="J13" s="42">
        <v>0</v>
      </c>
      <c r="L13" s="53" t="s">
        <v>70</v>
      </c>
      <c r="M13" s="54" t="s">
        <v>71</v>
      </c>
    </row>
    <row r="14" spans="2:13" ht="14.4" x14ac:dyDescent="0.3">
      <c r="B14" s="32" t="s">
        <v>75</v>
      </c>
      <c r="C14" s="33" t="s">
        <v>42</v>
      </c>
      <c r="D14" s="34" t="s">
        <v>129</v>
      </c>
      <c r="E14" s="35" t="s">
        <v>41</v>
      </c>
      <c r="F14" s="36"/>
      <c r="G14" s="46"/>
      <c r="H14" s="37">
        <f>SUMIF(Tabela7[Categoria],'Plano de Contas'!$B14,Tabela7[Pagamento R$])</f>
        <v>1421.76</v>
      </c>
      <c r="I14" s="43" t="str">
        <f>F10</f>
        <v>Outros</v>
      </c>
      <c r="J14" s="42">
        <f>SUMIF(Vendas!$G$9:$G$12,'Plano de Contas'!I14,Vendas!$F$9:$F$12)</f>
        <v>0</v>
      </c>
      <c r="L14" s="55" t="s">
        <v>72</v>
      </c>
      <c r="M14" s="56" t="s">
        <v>73</v>
      </c>
    </row>
    <row r="15" spans="2:13" ht="14.4" x14ac:dyDescent="0.3">
      <c r="B15" s="32" t="s">
        <v>36</v>
      </c>
      <c r="C15" s="33" t="s">
        <v>42</v>
      </c>
      <c r="D15" s="32" t="s">
        <v>10</v>
      </c>
      <c r="E15" s="35" t="s">
        <v>41</v>
      </c>
      <c r="F15" s="36"/>
      <c r="G15" s="46"/>
      <c r="H15" s="37">
        <f>SUMIF(Tabela7[Categoria],'Plano de Contas'!$B15,Tabela7[Pagamento R$])</f>
        <v>300</v>
      </c>
      <c r="I15" s="44"/>
      <c r="J15" s="36"/>
      <c r="L15" s="57" t="s">
        <v>74</v>
      </c>
      <c r="M15" s="58" t="s">
        <v>75</v>
      </c>
    </row>
    <row r="16" spans="2:13" ht="14.4" x14ac:dyDescent="0.3">
      <c r="B16" s="32" t="s">
        <v>131</v>
      </c>
      <c r="C16" s="33" t="s">
        <v>41</v>
      </c>
      <c r="D16" s="34" t="s">
        <v>130</v>
      </c>
      <c r="E16" s="35" t="s">
        <v>41</v>
      </c>
      <c r="F16" s="36"/>
      <c r="G16" s="46"/>
      <c r="H16" s="37">
        <f>SUMIF(Tabela7[Categoria],'Plano de Contas'!$B16,Tabela7[Pagamento R$])</f>
        <v>0</v>
      </c>
      <c r="I16" s="44"/>
      <c r="J16" s="36"/>
      <c r="L16" s="57" t="s">
        <v>76</v>
      </c>
      <c r="M16" s="59" t="s">
        <v>134</v>
      </c>
    </row>
    <row r="17" spans="2:13" ht="14.4" x14ac:dyDescent="0.3">
      <c r="B17" s="32" t="s">
        <v>6</v>
      </c>
      <c r="C17" s="33" t="s">
        <v>41</v>
      </c>
      <c r="D17" s="34" t="s">
        <v>82</v>
      </c>
      <c r="E17" s="35" t="s">
        <v>41</v>
      </c>
      <c r="F17" s="36"/>
      <c r="G17" s="46"/>
      <c r="H17" s="37">
        <f>SUMIF(Tabela7[Categoria],'Plano de Contas'!$B17,Tabela7[Pagamento R$])</f>
        <v>0</v>
      </c>
      <c r="I17" s="44"/>
      <c r="J17" s="36"/>
      <c r="L17" s="57" t="s">
        <v>77</v>
      </c>
      <c r="M17" s="59" t="s">
        <v>135</v>
      </c>
    </row>
    <row r="18" spans="2:13" ht="14.4" x14ac:dyDescent="0.3">
      <c r="B18" s="32" t="s">
        <v>35</v>
      </c>
      <c r="C18" s="33" t="s">
        <v>41</v>
      </c>
      <c r="D18" s="34" t="s">
        <v>34</v>
      </c>
      <c r="E18" s="35" t="s">
        <v>42</v>
      </c>
      <c r="F18" s="36"/>
      <c r="G18" s="46"/>
      <c r="H18" s="37">
        <f>SUMIF(Tabela7[Categoria],'Plano de Contas'!$B18,Tabela7[Pagamento R$])</f>
        <v>0</v>
      </c>
      <c r="I18" s="44"/>
      <c r="J18" s="36"/>
      <c r="L18" s="57" t="s">
        <v>78</v>
      </c>
      <c r="M18" s="59" t="s">
        <v>136</v>
      </c>
    </row>
    <row r="19" spans="2:13" ht="14.4" x14ac:dyDescent="0.3">
      <c r="B19" s="32" t="s">
        <v>33</v>
      </c>
      <c r="C19" s="33" t="s">
        <v>41</v>
      </c>
      <c r="D19" s="34" t="s">
        <v>128</v>
      </c>
      <c r="E19" s="35" t="s">
        <v>42</v>
      </c>
      <c r="F19" s="36"/>
      <c r="G19" s="46"/>
      <c r="H19" s="37">
        <f>SUMIF(Tabela7[Categoria],'Plano de Contas'!$B19,Tabela7[Pagamento R$])</f>
        <v>371</v>
      </c>
      <c r="I19" s="44"/>
      <c r="J19" s="36"/>
      <c r="K19" s="20"/>
      <c r="L19" s="57"/>
      <c r="M19" s="59"/>
    </row>
    <row r="20" spans="2:13" ht="14.4" x14ac:dyDescent="0.3">
      <c r="B20" s="32" t="s">
        <v>54</v>
      </c>
      <c r="C20" s="33" t="s">
        <v>42</v>
      </c>
      <c r="D20" s="34" t="s">
        <v>127</v>
      </c>
      <c r="E20" s="35" t="s">
        <v>42</v>
      </c>
      <c r="F20" s="36"/>
      <c r="G20" s="46"/>
      <c r="H20" s="37">
        <f>SUMIF(Tabela7[Categoria],'Plano de Contas'!$B20,Tabela7[Pagamento R$])</f>
        <v>0</v>
      </c>
      <c r="I20" s="36"/>
      <c r="J20" s="36"/>
      <c r="L20" s="55" t="s">
        <v>79</v>
      </c>
      <c r="M20" s="56" t="s">
        <v>137</v>
      </c>
    </row>
    <row r="21" spans="2:13" ht="14.4" x14ac:dyDescent="0.3">
      <c r="B21" s="32" t="s">
        <v>138</v>
      </c>
      <c r="C21" s="33" t="s">
        <v>41</v>
      </c>
      <c r="D21" s="32" t="s">
        <v>11</v>
      </c>
      <c r="E21" s="35" t="s">
        <v>41</v>
      </c>
      <c r="F21" s="36"/>
      <c r="G21" s="46"/>
      <c r="H21" s="37">
        <f>SUMIF(Tabela7[Categoria],'Plano de Contas'!$B21,Tabela7[Pagamento R$])</f>
        <v>0</v>
      </c>
      <c r="I21" s="36"/>
      <c r="J21" s="36"/>
      <c r="L21" s="57" t="s">
        <v>80</v>
      </c>
      <c r="M21" s="59" t="s">
        <v>27</v>
      </c>
    </row>
    <row r="22" spans="2:13" ht="14.4" x14ac:dyDescent="0.3">
      <c r="B22" s="32" t="s">
        <v>115</v>
      </c>
      <c r="C22" s="33" t="s">
        <v>41</v>
      </c>
      <c r="D22" s="34" t="s">
        <v>16</v>
      </c>
      <c r="E22" s="35" t="s">
        <v>41</v>
      </c>
      <c r="F22" s="36"/>
      <c r="G22" s="46"/>
      <c r="H22" s="37">
        <f>SUMIF(Tabela7[Categoria],'Plano de Contas'!$B22,Tabela7[Pagamento R$])</f>
        <v>1246.8699999999999</v>
      </c>
      <c r="I22" s="36"/>
      <c r="J22" s="36"/>
      <c r="L22" s="57" t="s">
        <v>81</v>
      </c>
      <c r="M22" s="59" t="s">
        <v>82</v>
      </c>
    </row>
    <row r="23" spans="2:13" ht="14.4" x14ac:dyDescent="0.3">
      <c r="B23" s="34"/>
      <c r="C23" s="35"/>
      <c r="D23" s="34" t="s">
        <v>139</v>
      </c>
      <c r="E23" s="35" t="s">
        <v>41</v>
      </c>
      <c r="F23" s="36"/>
      <c r="G23" s="46"/>
      <c r="H23" s="37">
        <f>SUMIF(Tabela7[Categoria],'Plano de Contas'!$B23,Tabela7[Pagamento R$])</f>
        <v>0</v>
      </c>
      <c r="I23" s="36"/>
      <c r="J23" s="36"/>
      <c r="L23" s="57" t="s">
        <v>83</v>
      </c>
      <c r="M23" s="59" t="s">
        <v>84</v>
      </c>
    </row>
    <row r="24" spans="2:13" ht="14.4" x14ac:dyDescent="0.3">
      <c r="B24" s="34"/>
      <c r="C24" s="35"/>
      <c r="D24" s="34" t="s">
        <v>26</v>
      </c>
      <c r="E24" s="35" t="s">
        <v>41</v>
      </c>
      <c r="F24" s="36"/>
      <c r="G24" s="46"/>
      <c r="H24" s="37">
        <f>SUMIF(Tabela7[Categoria],'Plano de Contas'!$B24,Tabela7[Pagamento R$])</f>
        <v>0</v>
      </c>
      <c r="I24" s="36"/>
      <c r="J24" s="36"/>
      <c r="L24" s="57" t="s">
        <v>85</v>
      </c>
      <c r="M24" s="59" t="s">
        <v>86</v>
      </c>
    </row>
    <row r="25" spans="2:13" ht="14.4" x14ac:dyDescent="0.3">
      <c r="B25" s="34"/>
      <c r="C25" s="35"/>
      <c r="D25" s="34" t="s">
        <v>88</v>
      </c>
      <c r="E25" s="35" t="s">
        <v>41</v>
      </c>
      <c r="F25" s="36"/>
      <c r="G25" s="46"/>
      <c r="H25" s="37">
        <f>SUMIF(Tabela7[Categoria],'Plano de Contas'!$B25,Tabela7[Pagamento R$])</f>
        <v>0</v>
      </c>
      <c r="I25" s="36"/>
      <c r="J25" s="36"/>
      <c r="L25" s="57" t="s">
        <v>87</v>
      </c>
      <c r="M25" s="59" t="s">
        <v>88</v>
      </c>
    </row>
    <row r="26" spans="2:13" ht="14.4" x14ac:dyDescent="0.3">
      <c r="B26" s="34"/>
      <c r="C26" s="35"/>
      <c r="D26" s="34" t="s">
        <v>27</v>
      </c>
      <c r="E26" s="35" t="s">
        <v>41</v>
      </c>
      <c r="F26" s="36"/>
      <c r="G26" s="46"/>
      <c r="H26" s="37">
        <f>SUMIF(Tabela7[Categoria],'Plano de Contas'!$B26,Tabela7[Pagamento R$])</f>
        <v>0</v>
      </c>
      <c r="I26" s="36"/>
      <c r="J26" s="36"/>
      <c r="L26" s="55" t="s">
        <v>89</v>
      </c>
      <c r="M26" s="56" t="s">
        <v>90</v>
      </c>
    </row>
    <row r="27" spans="2:13" ht="14.4" x14ac:dyDescent="0.3">
      <c r="B27" s="34"/>
      <c r="C27" s="35"/>
      <c r="D27" s="34" t="s">
        <v>100</v>
      </c>
      <c r="E27" s="35" t="s">
        <v>41</v>
      </c>
      <c r="F27" s="36"/>
      <c r="G27" s="46"/>
      <c r="H27" s="37">
        <f>SUMIF(Tabela7[Categoria],'Plano de Contas'!$B27,Tabela7[Pagamento R$])</f>
        <v>0</v>
      </c>
      <c r="I27" s="36"/>
      <c r="J27" s="36"/>
      <c r="L27" s="57" t="s">
        <v>91</v>
      </c>
      <c r="M27" s="58" t="s">
        <v>92</v>
      </c>
    </row>
    <row r="28" spans="2:13" ht="14.4" x14ac:dyDescent="0.3">
      <c r="L28" s="57" t="s">
        <v>93</v>
      </c>
      <c r="M28" s="58" t="s">
        <v>138</v>
      </c>
    </row>
    <row r="29" spans="2:13" ht="14.4" x14ac:dyDescent="0.3">
      <c r="L29" s="57" t="s">
        <v>94</v>
      </c>
      <c r="M29" s="58" t="s">
        <v>97</v>
      </c>
    </row>
    <row r="30" spans="2:13" ht="14.4" x14ac:dyDescent="0.3">
      <c r="L30" s="57" t="s">
        <v>95</v>
      </c>
      <c r="M30" s="58" t="s">
        <v>8</v>
      </c>
    </row>
    <row r="31" spans="2:13" ht="14.4" x14ac:dyDescent="0.3">
      <c r="L31" s="57" t="s">
        <v>96</v>
      </c>
      <c r="M31" s="58" t="s">
        <v>100</v>
      </c>
    </row>
    <row r="32" spans="2:13" ht="14.4" x14ac:dyDescent="0.3">
      <c r="L32" s="57" t="s">
        <v>98</v>
      </c>
      <c r="M32" s="58" t="s">
        <v>102</v>
      </c>
    </row>
    <row r="33" spans="12:13" ht="14.4" x14ac:dyDescent="0.3">
      <c r="L33" s="57" t="s">
        <v>99</v>
      </c>
      <c r="M33" s="58" t="s">
        <v>104</v>
      </c>
    </row>
    <row r="34" spans="12:13" ht="14.4" x14ac:dyDescent="0.3">
      <c r="L34" s="57" t="s">
        <v>101</v>
      </c>
      <c r="M34" s="58" t="s">
        <v>106</v>
      </c>
    </row>
    <row r="35" spans="12:13" ht="14.4" x14ac:dyDescent="0.3">
      <c r="L35" s="57" t="s">
        <v>103</v>
      </c>
      <c r="M35" s="58" t="s">
        <v>107</v>
      </c>
    </row>
    <row r="36" spans="12:13" ht="14.4" x14ac:dyDescent="0.3">
      <c r="L36" s="57" t="s">
        <v>105</v>
      </c>
      <c r="M36" s="58" t="s">
        <v>108</v>
      </c>
    </row>
    <row r="37" spans="12:13" ht="14.4" x14ac:dyDescent="0.3">
      <c r="L37" s="57"/>
      <c r="M37" s="58"/>
    </row>
    <row r="38" spans="12:13" ht="14.4" x14ac:dyDescent="0.3">
      <c r="L38" s="57"/>
      <c r="M38" s="58"/>
    </row>
    <row r="39" spans="12:13" ht="14.4" x14ac:dyDescent="0.3">
      <c r="L39" s="55" t="s">
        <v>109</v>
      </c>
      <c r="M39" s="56" t="s">
        <v>110</v>
      </c>
    </row>
    <row r="40" spans="12:13" ht="14.4" x14ac:dyDescent="0.3">
      <c r="L40" s="57" t="s">
        <v>111</v>
      </c>
      <c r="M40" s="58" t="s">
        <v>133</v>
      </c>
    </row>
    <row r="41" spans="12:13" ht="14.4" x14ac:dyDescent="0.3">
      <c r="L41" s="55" t="s">
        <v>112</v>
      </c>
      <c r="M41" s="56" t="s">
        <v>113</v>
      </c>
    </row>
    <row r="42" spans="12:13" ht="14.4" x14ac:dyDescent="0.3">
      <c r="L42" s="57" t="s">
        <v>114</v>
      </c>
      <c r="M42" s="58" t="s">
        <v>139</v>
      </c>
    </row>
    <row r="43" spans="12:13" ht="14.4" x14ac:dyDescent="0.3">
      <c r="L43" s="57" t="s">
        <v>116</v>
      </c>
      <c r="M43" s="58"/>
    </row>
    <row r="44" spans="12:13" ht="14.4" x14ac:dyDescent="0.3">
      <c r="L44" s="55" t="s">
        <v>117</v>
      </c>
      <c r="M44" s="56" t="s">
        <v>118</v>
      </c>
    </row>
    <row r="45" spans="12:13" ht="14.4" x14ac:dyDescent="0.3">
      <c r="L45" s="57" t="s">
        <v>119</v>
      </c>
      <c r="M45" s="58" t="s">
        <v>10</v>
      </c>
    </row>
    <row r="46" spans="12:13" ht="14.4" x14ac:dyDescent="0.3">
      <c r="L46" s="55" t="s">
        <v>120</v>
      </c>
      <c r="M46" s="56" t="s">
        <v>121</v>
      </c>
    </row>
    <row r="47" spans="12:13" ht="14.4" x14ac:dyDescent="0.3">
      <c r="L47" s="57" t="s">
        <v>122</v>
      </c>
      <c r="M47" s="60"/>
    </row>
    <row r="48" spans="12:13" ht="14.4" x14ac:dyDescent="0.3">
      <c r="L48" s="57" t="s">
        <v>123</v>
      </c>
      <c r="M48" s="60"/>
    </row>
    <row r="49" spans="1:13" ht="14.4" x14ac:dyDescent="0.3">
      <c r="L49" s="57" t="s">
        <v>124</v>
      </c>
      <c r="M49" s="60"/>
    </row>
    <row r="50" spans="1:13" ht="14.4" x14ac:dyDescent="0.3">
      <c r="L50" s="57" t="s">
        <v>125</v>
      </c>
      <c r="M50" s="60"/>
    </row>
    <row r="51" spans="1:13" ht="14.4" x14ac:dyDescent="0.3">
      <c r="L51" s="57" t="s">
        <v>126</v>
      </c>
      <c r="M51" s="60"/>
    </row>
    <row r="55" spans="1:13" x14ac:dyDescent="0.25">
      <c r="A55" s="67"/>
      <c r="B55" s="127" t="s">
        <v>145</v>
      </c>
      <c r="C55" s="127"/>
      <c r="D55" s="127"/>
      <c r="E55" s="127"/>
      <c r="F55" s="127"/>
      <c r="G55" s="127"/>
      <c r="H55" s="127"/>
      <c r="I55" s="127"/>
      <c r="J55" s="127"/>
      <c r="K55" s="127"/>
      <c r="L55" s="127"/>
      <c r="M55" s="127"/>
    </row>
  </sheetData>
  <mergeCells count="3">
    <mergeCell ref="B6:M7"/>
    <mergeCell ref="B1:M2"/>
    <mergeCell ref="B55:M55"/>
  </mergeCells>
  <dataValidations count="1">
    <dataValidation type="list" allowBlank="1" showInputMessage="1" showErrorMessage="1" sqref="C9:C22 E9:E27" xr:uid="{5BB69E95-9B4C-4767-A203-D54111EEA34D}">
      <formula1>"Fixo, Variável"</formula1>
    </dataValidation>
  </dataValidations>
  <printOptions horizontalCentered="1"/>
  <pageMargins left="0.11811023622047245" right="0.11811023622047245" top="0.78740157480314965" bottom="0.78740157480314965" header="0.31496062992125984" footer="0.31496062992125984"/>
  <pageSetup paperSize="9" scale="53" orientation="landscape" r:id="rId1"/>
  <drawing r:id="rId2"/>
  <tableParts count="5">
    <tablePart r:id="rId3"/>
    <tablePart r:id="rId4"/>
    <tablePart r:id="rId5"/>
    <tablePart r:id="rId6"/>
    <tablePart r:id="rId7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6EE937-952F-45A7-9F93-84DEF1DF98DD}">
  <sheetPr>
    <pageSetUpPr fitToPage="1"/>
  </sheetPr>
  <dimension ref="A1:S34"/>
  <sheetViews>
    <sheetView showGridLines="0" showRowColHeaders="0" topLeftCell="A3" zoomScaleNormal="100" workbookViewId="0"/>
  </sheetViews>
  <sheetFormatPr defaultColWidth="0" defaultRowHeight="14.4" x14ac:dyDescent="0.3"/>
  <cols>
    <col min="1" max="1" width="3.109375" style="23" customWidth="1"/>
    <col min="2" max="16" width="9.33203125" style="23" customWidth="1"/>
    <col min="17" max="17" width="4.5546875" style="23" customWidth="1"/>
    <col min="18" max="18" width="5" style="23" customWidth="1"/>
    <col min="19" max="19" width="0" style="23" hidden="1" customWidth="1"/>
    <col min="20" max="16384" width="9.109375" style="23" hidden="1"/>
  </cols>
  <sheetData>
    <row r="1" spans="1:19" x14ac:dyDescent="0.3">
      <c r="A1" s="24"/>
      <c r="B1" s="147" t="s">
        <v>140</v>
      </c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</row>
    <row r="2" spans="1:19" x14ac:dyDescent="0.3">
      <c r="A2" s="24"/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</row>
    <row r="3" spans="1:19" ht="25.8" x14ac:dyDescent="0.3">
      <c r="A3" s="24"/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</row>
    <row r="4" spans="1:19" ht="25.8" x14ac:dyDescent="0.3">
      <c r="A4" s="24"/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</row>
    <row r="5" spans="1:19" x14ac:dyDescent="0.3">
      <c r="A5" s="24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</row>
    <row r="6" spans="1:19" x14ac:dyDescent="0.3">
      <c r="A6" s="24"/>
      <c r="B6" s="148" t="s">
        <v>57</v>
      </c>
      <c r="C6" s="148"/>
      <c r="D6" s="148"/>
      <c r="E6" s="24"/>
      <c r="F6" s="148" t="s">
        <v>58</v>
      </c>
      <c r="G6" s="148"/>
      <c r="H6" s="148"/>
      <c r="I6" s="24"/>
      <c r="J6" s="148" t="s">
        <v>59</v>
      </c>
      <c r="K6" s="148"/>
      <c r="L6" s="148"/>
      <c r="M6" s="24"/>
      <c r="N6" s="148" t="s">
        <v>60</v>
      </c>
      <c r="O6" s="148"/>
      <c r="P6" s="148"/>
      <c r="Q6" s="24"/>
    </row>
    <row r="7" spans="1:19" x14ac:dyDescent="0.3">
      <c r="A7" s="24"/>
      <c r="B7" s="150">
        <f>'Plano de Contas'!J11</f>
        <v>0</v>
      </c>
      <c r="C7" s="150"/>
      <c r="D7" s="150"/>
      <c r="E7" s="24"/>
      <c r="F7" s="150">
        <f>'Plano de Contas'!I11</f>
        <v>7</v>
      </c>
      <c r="G7" s="151"/>
      <c r="H7" s="151"/>
      <c r="I7" s="24"/>
      <c r="J7" s="149">
        <f>Vendas!E6</f>
        <v>500</v>
      </c>
      <c r="K7" s="149"/>
      <c r="L7" s="149"/>
      <c r="M7" s="24"/>
      <c r="N7" s="149">
        <f>Compras!E6</f>
        <v>2524.5</v>
      </c>
      <c r="O7" s="149"/>
      <c r="P7" s="149"/>
      <c r="Q7" s="24"/>
    </row>
    <row r="8" spans="1:19" x14ac:dyDescent="0.3">
      <c r="A8" s="24"/>
      <c r="B8" s="150"/>
      <c r="C8" s="150"/>
      <c r="D8" s="150"/>
      <c r="E8" s="24"/>
      <c r="F8" s="151"/>
      <c r="G8" s="151"/>
      <c r="H8" s="151"/>
      <c r="I8" s="24"/>
      <c r="J8" s="149"/>
      <c r="K8" s="149"/>
      <c r="L8" s="149"/>
      <c r="M8" s="24"/>
      <c r="N8" s="149"/>
      <c r="O8" s="149"/>
      <c r="P8" s="149"/>
      <c r="Q8" s="24"/>
    </row>
    <row r="9" spans="1:19" x14ac:dyDescent="0.3">
      <c r="A9" s="24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</row>
    <row r="10" spans="1:19" x14ac:dyDescent="0.3">
      <c r="A10" s="24"/>
      <c r="B10" s="148" t="s">
        <v>61</v>
      </c>
      <c r="C10" s="148"/>
      <c r="D10" s="148"/>
      <c r="E10" s="24"/>
      <c r="F10" s="148" t="s">
        <v>62</v>
      </c>
      <c r="G10" s="148"/>
      <c r="H10" s="148"/>
      <c r="I10" s="24"/>
      <c r="J10" s="148" t="s">
        <v>63</v>
      </c>
      <c r="K10" s="148"/>
      <c r="L10" s="148"/>
      <c r="M10" s="24"/>
      <c r="N10" s="148" t="s">
        <v>64</v>
      </c>
      <c r="O10" s="148"/>
      <c r="P10" s="148"/>
      <c r="Q10" s="24"/>
    </row>
    <row r="11" spans="1:19" x14ac:dyDescent="0.3">
      <c r="A11" s="24"/>
      <c r="B11" s="149">
        <f>Recebimentos_Pagamentos!G6</f>
        <v>0</v>
      </c>
      <c r="C11" s="149"/>
      <c r="D11" s="149"/>
      <c r="E11" s="24"/>
      <c r="F11" s="149">
        <f>Recebimentos_Pagamentos!H6</f>
        <v>3389.6300000000006</v>
      </c>
      <c r="G11" s="149"/>
      <c r="H11" s="149"/>
      <c r="I11" s="24"/>
      <c r="J11" s="149">
        <f>'Plano de Contas'!I9</f>
        <v>1667.87</v>
      </c>
      <c r="K11" s="149"/>
      <c r="L11" s="149"/>
      <c r="M11" s="24"/>
      <c r="N11" s="149">
        <f>'Plano de Contas'!J9</f>
        <v>1721.76</v>
      </c>
      <c r="O11" s="149"/>
      <c r="P11" s="149"/>
      <c r="Q11" s="24"/>
    </row>
    <row r="12" spans="1:19" x14ac:dyDescent="0.3">
      <c r="A12" s="24"/>
      <c r="B12" s="149"/>
      <c r="C12" s="149"/>
      <c r="D12" s="149"/>
      <c r="E12" s="24"/>
      <c r="F12" s="149"/>
      <c r="G12" s="149"/>
      <c r="H12" s="149"/>
      <c r="I12" s="24"/>
      <c r="J12" s="149"/>
      <c r="K12" s="149"/>
      <c r="L12" s="149"/>
      <c r="M12" s="24"/>
      <c r="N12" s="149"/>
      <c r="O12" s="149"/>
      <c r="P12" s="149"/>
      <c r="Q12" s="24"/>
    </row>
    <row r="13" spans="1:19" x14ac:dyDescent="0.3">
      <c r="A13" s="24"/>
      <c r="B13" s="24"/>
      <c r="C13" s="7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</row>
    <row r="14" spans="1:19" x14ac:dyDescent="0.3">
      <c r="A14" s="24"/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</row>
    <row r="15" spans="1:19" x14ac:dyDescent="0.3">
      <c r="A15" s="24"/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S15" s="24"/>
    </row>
    <row r="16" spans="1:19" x14ac:dyDescent="0.3">
      <c r="A16" s="24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</row>
    <row r="17" spans="1:17" x14ac:dyDescent="0.3">
      <c r="A17" s="24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</row>
    <row r="18" spans="1:17" x14ac:dyDescent="0.3">
      <c r="A18" s="24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</row>
    <row r="19" spans="1:17" x14ac:dyDescent="0.3">
      <c r="A19" s="24"/>
      <c r="B19" s="24"/>
      <c r="C19" s="24"/>
      <c r="D19" s="24"/>
      <c r="E19" s="24"/>
      <c r="F19" s="24"/>
      <c r="G19" s="24"/>
      <c r="H19" s="74"/>
      <c r="I19" s="24"/>
      <c r="J19" s="24"/>
      <c r="K19" s="24"/>
      <c r="L19" s="24"/>
      <c r="M19" s="24"/>
      <c r="N19" s="24"/>
      <c r="O19" s="24"/>
      <c r="P19" s="24"/>
      <c r="Q19" s="24"/>
    </row>
    <row r="20" spans="1:17" x14ac:dyDescent="0.3">
      <c r="A20" s="24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</row>
    <row r="21" spans="1:17" x14ac:dyDescent="0.3">
      <c r="A21" s="24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</row>
    <row r="22" spans="1:17" x14ac:dyDescent="0.3">
      <c r="A22" s="24"/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</row>
    <row r="23" spans="1:17" x14ac:dyDescent="0.3">
      <c r="A23" s="24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</row>
    <row r="24" spans="1:17" x14ac:dyDescent="0.3">
      <c r="A24" s="24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</row>
    <row r="25" spans="1:17" x14ac:dyDescent="0.3">
      <c r="A25" s="24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</row>
    <row r="26" spans="1:17" ht="15" customHeight="1" x14ac:dyDescent="0.3">
      <c r="A26" s="24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</row>
    <row r="27" spans="1:17" ht="33" customHeight="1" x14ac:dyDescent="0.3">
      <c r="A27" s="24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</row>
    <row r="28" spans="1:17" ht="33" customHeight="1" x14ac:dyDescent="0.3">
      <c r="A28" s="24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</row>
    <row r="29" spans="1:17" ht="15" customHeight="1" x14ac:dyDescent="0.3">
      <c r="A29" s="24"/>
      <c r="B29" s="24"/>
      <c r="C29" s="24"/>
      <c r="D29" s="102"/>
      <c r="E29" s="102"/>
      <c r="F29" s="102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</row>
    <row r="30" spans="1:17" ht="15" customHeight="1" x14ac:dyDescent="0.3">
      <c r="A30" s="103"/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</row>
    <row r="31" spans="1:17" ht="15" customHeight="1" x14ac:dyDescent="0.3">
      <c r="A31" s="24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</row>
    <row r="32" spans="1:17" ht="15" customHeight="1" x14ac:dyDescent="0.3">
      <c r="A32" s="24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</row>
    <row r="33" spans="1:17" x14ac:dyDescent="0.3">
      <c r="A33" s="24"/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</row>
    <row r="34" spans="1:17" x14ac:dyDescent="0.3">
      <c r="A34" s="24"/>
      <c r="B34" s="131" t="s">
        <v>145</v>
      </c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1"/>
    </row>
  </sheetData>
  <sheetProtection algorithmName="SHA-512" hashValue="Al69TQ47762W4aqLu/oM+6gAVzSJA41Aj0lZJ4t6td7NoE843hvsT1JlQmsen17N9QkLpm4fkwUFeTTZ2uLRyQ==" saltValue="Pjh/NOOBPfaQkg282N5cUg==" spinCount="100000" sheet="1" objects="1" scenarios="1"/>
  <mergeCells count="18">
    <mergeCell ref="B34:Q34"/>
    <mergeCell ref="B7:D8"/>
    <mergeCell ref="B6:D6"/>
    <mergeCell ref="F6:H6"/>
    <mergeCell ref="F7:H8"/>
    <mergeCell ref="N10:P10"/>
    <mergeCell ref="N11:P12"/>
    <mergeCell ref="B10:D10"/>
    <mergeCell ref="B11:D12"/>
    <mergeCell ref="F10:H10"/>
    <mergeCell ref="F11:H12"/>
    <mergeCell ref="J10:L10"/>
    <mergeCell ref="J11:L12"/>
    <mergeCell ref="B1:Q2"/>
    <mergeCell ref="J6:L6"/>
    <mergeCell ref="J7:L8"/>
    <mergeCell ref="N6:P6"/>
    <mergeCell ref="N7:P8"/>
  </mergeCells>
  <printOptions horizontalCentered="1"/>
  <pageMargins left="0.11811023622047245" right="0.11811023622047245" top="0.78740157480314965" bottom="0.59055118110236227" header="0.31496062992125984" footer="0.31496062992125984"/>
  <pageSetup paperSize="9" scale="8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7</vt:i4>
      </vt:variant>
    </vt:vector>
  </HeadingPairs>
  <TitlesOfParts>
    <vt:vector size="13" baseType="lpstr">
      <vt:lpstr>Instruções</vt:lpstr>
      <vt:lpstr>Vendas</vt:lpstr>
      <vt:lpstr>Compras</vt:lpstr>
      <vt:lpstr>Recebimentos_Pagamentos</vt:lpstr>
      <vt:lpstr>Plano de Contas</vt:lpstr>
      <vt:lpstr>Indicadores</vt:lpstr>
      <vt:lpstr>Recebimentos_Pagamentos!Area_de_impressao</vt:lpstr>
      <vt:lpstr>Categoria</vt:lpstr>
      <vt:lpstr>Pagamento</vt:lpstr>
      <vt:lpstr>Receber</vt:lpstr>
      <vt:lpstr>Recebimento</vt:lpstr>
      <vt:lpstr>Resultado</vt:lpstr>
      <vt:lpstr>Recebimentos_Pagamentos!Titulos_de_impressao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Marcos Coelho</dc:creator>
  <cp:lastModifiedBy>Brenda Sampaio Guimarães</cp:lastModifiedBy>
  <cp:lastPrinted>2020-03-01T19:55:06Z</cp:lastPrinted>
  <dcterms:created xsi:type="dcterms:W3CDTF">2020-01-18T00:27:12Z</dcterms:created>
  <dcterms:modified xsi:type="dcterms:W3CDTF">2024-01-24T22:47:04Z</dcterms:modified>
</cp:coreProperties>
</file>