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xml"/>
  <Override PartName="/xl/charts/chart2.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https://d.docs.live.net/5572c80e476643a9/Documentos/bekka studio/financeiro/"/>
    </mc:Choice>
  </mc:AlternateContent>
  <xr:revisionPtr revIDLastSave="47" documentId="11_C8A4B75D4CD064137B9C2C07B4908D3B2C85384C" xr6:coauthVersionLast="47" xr6:coauthVersionMax="47" xr10:uidLastSave="{625E434B-ED5E-453A-B04C-13BA6DF37BF0}"/>
  <bookViews>
    <workbookView xWindow="-108" yWindow="-108" windowWidth="23256" windowHeight="12456" firstSheet="3" activeTab="8" xr2:uid="{00000000-000D-0000-FFFF-FFFF00000000}"/>
  </bookViews>
  <sheets>
    <sheet name="investimentos" sheetId="27" r:id="rId1"/>
    <sheet name="plano_de_contas_1" sheetId="34" r:id="rId2"/>
    <sheet name="plano_de_contas_2" sheetId="35" r:id="rId3"/>
    <sheet name="orçamento" sheetId="28" r:id="rId4"/>
    <sheet name="capital_inicial" sheetId="29" r:id="rId5"/>
    <sheet name="fluxo_de_caixa" sheetId="30" r:id="rId6"/>
    <sheet name="fluxo_de_caixa_2" sheetId="31" r:id="rId7"/>
    <sheet name="markup" sheetId="33" r:id="rId8"/>
    <sheet name="HH" sheetId="36" r:id="rId9"/>
    <sheet name="DRE_markup" sheetId="32" r:id="rId10"/>
  </sheets>
  <definedNames>
    <definedName name="_xlnm._FilterDatabase" localSheetId="5" hidden="1">fluxo_de_caixa!$D$3:$G$3</definedName>
    <definedName name="_xlnm._FilterDatabase" localSheetId="6" hidden="1">fluxo_de_caixa_2!$D$3:$G$3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29" l="1"/>
  <c r="L11" i="36"/>
  <c r="K8" i="36"/>
  <c r="E6" i="32" l="1"/>
  <c r="J12" i="36"/>
  <c r="F16" i="36"/>
  <c r="G9" i="36"/>
  <c r="G8" i="36"/>
  <c r="G16" i="36" l="1"/>
  <c r="J14" i="36" s="1"/>
  <c r="J15" i="36" l="1"/>
  <c r="F31" i="31" l="1"/>
  <c r="F33" i="31" s="1"/>
  <c r="F32" i="30"/>
  <c r="E54" i="29"/>
  <c r="E36" i="29"/>
  <c r="F36" i="29" s="1"/>
  <c r="G36" i="29" s="1"/>
  <c r="H36" i="29" s="1"/>
  <c r="I36" i="29" s="1"/>
  <c r="J36" i="29" s="1"/>
  <c r="K31" i="33" l="1"/>
  <c r="F17" i="32" l="1"/>
  <c r="F16" i="32"/>
  <c r="F15" i="32"/>
  <c r="F14" i="32"/>
  <c r="F13" i="32"/>
  <c r="F12" i="32"/>
  <c r="F11" i="32"/>
  <c r="F10" i="32"/>
  <c r="E9" i="32"/>
  <c r="F9" i="32" s="1"/>
  <c r="I6" i="32" s="1"/>
  <c r="F6" i="32"/>
  <c r="E5" i="32"/>
  <c r="F34" i="30"/>
  <c r="G4" i="31"/>
  <c r="G5" i="31" s="1"/>
  <c r="G6" i="31" s="1"/>
  <c r="G7" i="31" s="1"/>
  <c r="G8" i="31" s="1"/>
  <c r="G9" i="31" s="1"/>
  <c r="G10" i="31" s="1"/>
  <c r="G11" i="31" s="1"/>
  <c r="G12" i="31" s="1"/>
  <c r="G13" i="31" s="1"/>
  <c r="G14" i="31" s="1"/>
  <c r="G15" i="31" s="1"/>
  <c r="G16" i="31" s="1"/>
  <c r="G17" i="31" s="1"/>
  <c r="G18" i="31" s="1"/>
  <c r="G19" i="31" s="1"/>
  <c r="G4" i="30"/>
  <c r="G5" i="30" s="1"/>
  <c r="G6" i="30" s="1"/>
  <c r="G7" i="30" s="1"/>
  <c r="G8" i="30" s="1"/>
  <c r="G9" i="30" s="1"/>
  <c r="G10" i="30" s="1"/>
  <c r="G11" i="30" s="1"/>
  <c r="G12" i="30" s="1"/>
  <c r="G13" i="30" s="1"/>
  <c r="G14" i="30" s="1"/>
  <c r="G15" i="30" s="1"/>
  <c r="G16" i="30" s="1"/>
  <c r="G17" i="30" s="1"/>
  <c r="G18" i="30" s="1"/>
  <c r="G19" i="30" s="1"/>
  <c r="E55" i="29"/>
  <c r="J38" i="29"/>
  <c r="I38" i="29"/>
  <c r="H38" i="29"/>
  <c r="G38" i="29"/>
  <c r="F38" i="29"/>
  <c r="E38" i="29"/>
  <c r="J29" i="29"/>
  <c r="I29" i="29"/>
  <c r="H29" i="29"/>
  <c r="G29" i="29"/>
  <c r="F29" i="29"/>
  <c r="E29" i="29"/>
  <c r="F16" i="29"/>
  <c r="F15" i="29"/>
  <c r="F14" i="29"/>
  <c r="F13" i="29"/>
  <c r="F12" i="29"/>
  <c r="F11" i="29"/>
  <c r="F10" i="29"/>
  <c r="F9" i="29"/>
  <c r="E32" i="29"/>
  <c r="F7" i="29"/>
  <c r="E6" i="29"/>
  <c r="E17" i="29" s="1"/>
  <c r="F5" i="28"/>
  <c r="F15" i="28" s="1"/>
  <c r="J9" i="28"/>
  <c r="G6" i="28"/>
  <c r="G7" i="28"/>
  <c r="G8" i="28"/>
  <c r="G9" i="28"/>
  <c r="G10" i="28"/>
  <c r="G11" i="28"/>
  <c r="G12" i="28"/>
  <c r="G13" i="28"/>
  <c r="G14" i="28"/>
  <c r="G11" i="27"/>
  <c r="J40" i="29" l="1"/>
  <c r="E40" i="29"/>
  <c r="E31" i="29"/>
  <c r="F31" i="29"/>
  <c r="H31" i="29"/>
  <c r="G31" i="29"/>
  <c r="I31" i="29"/>
  <c r="J31" i="29"/>
  <c r="F40" i="29"/>
  <c r="G40" i="29"/>
  <c r="H40" i="29"/>
  <c r="I40" i="29"/>
  <c r="E8" i="32"/>
  <c r="F30" i="29"/>
  <c r="I30" i="29"/>
  <c r="H30" i="29"/>
  <c r="G30" i="29"/>
  <c r="E30" i="29"/>
  <c r="J30" i="29"/>
  <c r="E39" i="29"/>
  <c r="F39" i="29"/>
  <c r="G39" i="29"/>
  <c r="H39" i="29"/>
  <c r="I39" i="29"/>
  <c r="J39" i="29"/>
  <c r="F17" i="29"/>
  <c r="E41" i="29"/>
  <c r="F41" i="29" s="1"/>
  <c r="G41" i="29" s="1"/>
  <c r="H41" i="29" s="1"/>
  <c r="I41" i="29" s="1"/>
  <c r="J41" i="29" s="1"/>
  <c r="F32" i="29"/>
  <c r="G32" i="29" s="1"/>
  <c r="H32" i="29" s="1"/>
  <c r="I32" i="29" s="1"/>
  <c r="J32" i="29" s="1"/>
  <c r="F8" i="29"/>
  <c r="E33" i="29" l="1"/>
  <c r="E34" i="29" s="1"/>
  <c r="I33" i="29"/>
  <c r="F33" i="29"/>
  <c r="J33" i="29"/>
  <c r="H33" i="29"/>
  <c r="G33" i="29"/>
  <c r="E42" i="29"/>
  <c r="F42" i="29"/>
  <c r="I42" i="29"/>
  <c r="G42" i="29"/>
  <c r="H42" i="29"/>
  <c r="J42" i="29"/>
  <c r="E18" i="32"/>
  <c r="F8" i="32"/>
  <c r="F18" i="32" l="1"/>
  <c r="I8" i="32" s="1"/>
  <c r="H11" i="32" s="1"/>
  <c r="F34" i="29"/>
  <c r="G34" i="29" s="1"/>
  <c r="H34" i="29" s="1"/>
  <c r="I34" i="29" s="1"/>
  <c r="J34" i="29" s="1"/>
  <c r="E43" i="29" s="1"/>
  <c r="F43" i="29" s="1"/>
  <c r="G43" i="29" s="1"/>
  <c r="H43" i="29" s="1"/>
  <c r="I43" i="29" s="1"/>
  <c r="J43" i="29" s="1"/>
  <c r="G15" i="28"/>
  <c r="K9" i="28"/>
  <c r="K10" i="28" s="1"/>
</calcChain>
</file>

<file path=xl/sharedStrings.xml><?xml version="1.0" encoding="utf-8"?>
<sst xmlns="http://schemas.openxmlformats.org/spreadsheetml/2006/main" count="250" uniqueCount="128">
  <si>
    <t>IMPOSTOS</t>
  </si>
  <si>
    <t>LUCRO LÍQUIDO</t>
  </si>
  <si>
    <t xml:space="preserve"> RECEITAS BRUTAS</t>
  </si>
  <si>
    <t>(%)</t>
  </si>
  <si>
    <t>R$</t>
  </si>
  <si>
    <t>Lucro</t>
  </si>
  <si>
    <t>Total</t>
  </si>
  <si>
    <t>Marketing</t>
  </si>
  <si>
    <t>DRE</t>
  </si>
  <si>
    <t>DESPESAS E CUSTO FIXO</t>
  </si>
  <si>
    <t>Crescimento Receita</t>
  </si>
  <si>
    <t>Mês 1</t>
  </si>
  <si>
    <t>Mês 2</t>
  </si>
  <si>
    <t>Mês 3</t>
  </si>
  <si>
    <t>Mês 4</t>
  </si>
  <si>
    <t>Mês 5</t>
  </si>
  <si>
    <t>Mês 6</t>
  </si>
  <si>
    <t>Mês 7</t>
  </si>
  <si>
    <t>Mês 8</t>
  </si>
  <si>
    <t>Mês 9</t>
  </si>
  <si>
    <t>Mês 10</t>
  </si>
  <si>
    <t>Mês 11</t>
  </si>
  <si>
    <t>Mês 12</t>
  </si>
  <si>
    <t>Item</t>
  </si>
  <si>
    <t>Marca</t>
  </si>
  <si>
    <t>Website</t>
  </si>
  <si>
    <t>Registro Legal</t>
  </si>
  <si>
    <t>Espaço Físico</t>
  </si>
  <si>
    <t>Equipamentos</t>
  </si>
  <si>
    <t>Estoque Inicial</t>
  </si>
  <si>
    <t>(-) Impostos (Simples Nacional 6%)</t>
  </si>
  <si>
    <t>Lucro Bruto (ou Margem de Contribuição)</t>
  </si>
  <si>
    <t>Lucro Líquido</t>
  </si>
  <si>
    <t>Salários e Encargos</t>
  </si>
  <si>
    <t>Pró-Labore</t>
  </si>
  <si>
    <t>Aluguel do Espaço Físico</t>
  </si>
  <si>
    <t>Contador</t>
  </si>
  <si>
    <t>Energia Elétrica, Água e Internet</t>
  </si>
  <si>
    <t>Depreciação de Equipamentos</t>
  </si>
  <si>
    <t>Outras Despesas Administrativas</t>
  </si>
  <si>
    <t>VARIÁVIES</t>
  </si>
  <si>
    <t>SALDO ACUMULADO</t>
  </si>
  <si>
    <t>Valor Estimado</t>
  </si>
  <si>
    <t>(-) Saídas Variáveis</t>
  </si>
  <si>
    <t>(-) Saídas Fixas</t>
  </si>
  <si>
    <t>Comissões sobre vendas</t>
  </si>
  <si>
    <t>Matérias-primas</t>
  </si>
  <si>
    <t>Regra de 3</t>
  </si>
  <si>
    <t>Contas</t>
  </si>
  <si>
    <t>100% - Impostos</t>
  </si>
  <si>
    <t>Lucro/Prejuízo Líquido</t>
  </si>
  <si>
    <t>X ou Faturamento Necessário</t>
  </si>
  <si>
    <t>Capital inicial</t>
  </si>
  <si>
    <t>Dia</t>
  </si>
  <si>
    <t>Depreciação de Equipamentos (poupança)</t>
  </si>
  <si>
    <t>Simples Nacional</t>
  </si>
  <si>
    <t>Vendas</t>
  </si>
  <si>
    <t>Acumulado</t>
  </si>
  <si>
    <t>Capital de giro</t>
  </si>
  <si>
    <t>Investimento Antes</t>
  </si>
  <si>
    <t>Despesas</t>
  </si>
  <si>
    <t>Imposto</t>
  </si>
  <si>
    <t>Markup</t>
  </si>
  <si>
    <t>Saídas Fixas</t>
  </si>
  <si>
    <t>Receita Bruta (vendas totais)</t>
  </si>
  <si>
    <t>É provável vender no primeiro mês de atividade o suficiente para pagar todas as contas ou isto é um processo que leva algum tempo até a empresa amadurecer e os clientes conhecerem o produto?</t>
  </si>
  <si>
    <t>Plano de Contas</t>
  </si>
  <si>
    <t xml:space="preserve">O plano de contas é basicamente uma ferramenta organizacional usada em contabilidade para categorizar todas as transações financeiras de uma empresa. 
Nele, todas as entradas e saídas de recursos são classificadas em grupos e subgrupos.
Pense nele como um índice que detalha onde e como o dinheiro da empresa está sendo gasto ou recebido.
</t>
  </si>
  <si>
    <t>Lista de Itens Essenciais:</t>
  </si>
  <si>
    <t>Antes de qualquer coisa, liste tudo o que é estritamente necessário para começar o negócio. Isso inclui aluguel, salários, matérias-primas, licenças, entre outros.</t>
  </si>
  <si>
    <t>Pesquisa de Mercado:</t>
  </si>
  <si>
    <t>Estudar concorrentes diretos e indiretos pode ajudar a entender quais são os custos típicos do segmento.</t>
  </si>
  <si>
    <t>Conversar com outros empresários do mesmo ramo pode fornecer insights valiosos sobre custos inesperados.</t>
  </si>
  <si>
    <t>Consultoria Contábil:</t>
  </si>
  <si>
    <t>Um contador pode ajudar a entender quais serão os impostos, contribuições e outras obrigações fiscais.</t>
  </si>
  <si>
    <t>Análise de Contratos e Compromissos:</t>
  </si>
  <si>
    <t>Se já tiver firmado algum contrato (por exemplo, de aluguel), analise-o cuidadosamente para entender todos os custos envolvidos.</t>
  </si>
  <si>
    <t>Visitando Fornecedores e Coletando Orçamentos:</t>
  </si>
  <si>
    <t>Visite potenciais fornecedores, colete orçamentos e entenda os termos de pagamento. Isso ajudará a planejar as saídas financeiras.</t>
  </si>
  <si>
    <t>Pesquisas internet</t>
  </si>
  <si>
    <t>Participação em Cursos e Workshops:</t>
  </si>
  <si>
    <t>Sempre planeje para imprevistos. Tenha um fundo de reserva e considere cenários onde haja atrasos no recebimento, aumento de preços de fornecedores, entre outros.</t>
  </si>
  <si>
    <t xml:space="preserve">Faça projeções </t>
  </si>
  <si>
    <t>Considerando Cenários Futuros</t>
  </si>
  <si>
    <t>Mantenha registros detalhados</t>
  </si>
  <si>
    <t>Controle contas a receber</t>
  </si>
  <si>
    <t>Analise o fluxo regularmente</t>
  </si>
  <si>
    <t>Fomente pagamentos rápidos</t>
  </si>
  <si>
    <t>Negocie com fornecedores</t>
  </si>
  <si>
    <t>Mantenha reservas</t>
  </si>
  <si>
    <t>Controle despesas</t>
  </si>
  <si>
    <t>Reveja preços e margens</t>
  </si>
  <si>
    <t>Gerencie o estoque</t>
  </si>
  <si>
    <t>Adapte-se às mudanças</t>
  </si>
  <si>
    <t>Organize datas de pagamentos e recebimentos</t>
  </si>
  <si>
    <t>Canvas e Matriz Swot</t>
  </si>
  <si>
    <t>SALÁRIO</t>
  </si>
  <si>
    <t>Férias + 1/3</t>
  </si>
  <si>
    <t>13º salário</t>
  </si>
  <si>
    <t>INSS</t>
  </si>
  <si>
    <t>FGTS (Férias e 13º)</t>
  </si>
  <si>
    <t>Provisão multa FGTS</t>
  </si>
  <si>
    <t>Vale transporte</t>
  </si>
  <si>
    <t>Vale refeição</t>
  </si>
  <si>
    <t>Outros</t>
  </si>
  <si>
    <t>Custo Total Empresa</t>
  </si>
  <si>
    <t>Produção</t>
  </si>
  <si>
    <t>Horas</t>
  </si>
  <si>
    <t>Jornada Total Diária</t>
  </si>
  <si>
    <t>8 horas</t>
  </si>
  <si>
    <t>Pausas e Almoço</t>
  </si>
  <si>
    <t>1 hora</t>
  </si>
  <si>
    <t>Preparação</t>
  </si>
  <si>
    <t>30 minutos</t>
  </si>
  <si>
    <t>Horas de Produção/dia</t>
  </si>
  <si>
    <t>6h e 30 minutos</t>
  </si>
  <si>
    <t>Horas de Produção/mês</t>
  </si>
  <si>
    <t>Custo Hora</t>
  </si>
  <si>
    <t>Custo dia</t>
  </si>
  <si>
    <t>Questão: Quantas horas disponívies existem no mês para serem utilizadas no seu serviço?</t>
  </si>
  <si>
    <t>Demonstração do Resultado do Exercício - DRE</t>
  </si>
  <si>
    <t xml:space="preserve">            - Projeção Faturamento Realista -                        Após algumas pesquisas, acredita-se que o negócio possa faturar R$ 12.600,00/ mês.</t>
  </si>
  <si>
    <t>Saídas Fixas: Não estão diretamente ligados ao volume de produção ou de vendas da empresa. Eles se mantêm relativamente constantes, independentemente do nível de atividade do negócio. Isso inclui gastos como aluguel do espaço físico, salários de funcionários administrativos, e serviços de contabilidade.</t>
  </si>
  <si>
    <t>Saídas Variávies: Têm uma relação direta com a quantidade de produtos produzidos ou serviços prestados pela empresa. Elas variam de acordo com o volume de produção ou vendas. Isso inclui, por exemplo,  matérias-primas, comissões sobre vendas, e outros gastos que aumentam proporcionalmente à produção ou venda.</t>
  </si>
  <si>
    <t>Variávies</t>
  </si>
  <si>
    <t>Preço Venda</t>
  </si>
  <si>
    <t>Espaço físico</t>
  </si>
  <si>
    <t>FIXOS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</si>
</sst>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R$&quot;\ * #,##0.00_-;\-&quot;R$&quot;\ * #,##0.00_-;_-&quot;R$&quot;\ * &quot;-&quot;??_-;_-@_-"/>
    <numFmt numFmtId="43" formatCode="_-* #,##0.00_-;\-* #,##0.00_-;_-* &quot;-&quot;??_-;_-@_-"/>
    <numFmt numFmtId="164" formatCode="#,##0.00\ &quot;€&quot;;[Red]\-#,##0.00\ &quot;€&quot;"/>
    <numFmt numFmtId="165" formatCode="#,##0.00_ ;[Red]\-#,##0.00\ "/>
    <numFmt numFmtId="166" formatCode="_(&quot;R$ &quot;* #,##0.00_);_(&quot;R$ &quot;* \(#,##0.00\);_(&quot;R$ &quot;* &quot;-&quot;??_);_(@_)"/>
    <numFmt numFmtId="167" formatCode="0.0%"/>
  </numFmts>
  <fonts count="33"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sz val="11"/>
      <color rgb="FFFF0000"/>
      <name val="Calibri"/>
      <family val="2"/>
      <scheme val="minor"/>
    </font>
    <font>
      <b/>
      <sz val="11"/>
      <color theme="4" tint="-0.249977111117893"/>
      <name val="Calibri"/>
      <family val="2"/>
      <scheme val="minor"/>
    </font>
    <font>
      <b/>
      <sz val="11"/>
      <name val="Calibri"/>
      <family val="2"/>
      <scheme val="minor"/>
    </font>
    <font>
      <b/>
      <sz val="11"/>
      <color theme="0"/>
      <name val="Calibri"/>
      <family val="2"/>
      <scheme val="minor"/>
    </font>
    <font>
      <sz val="11"/>
      <color theme="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indexed="8"/>
      <name val="Calibri"/>
      <family val="2"/>
    </font>
    <font>
      <sz val="18"/>
      <color theme="3"/>
      <name val="Cambria"/>
      <family val="2"/>
      <scheme val="major"/>
    </font>
    <font>
      <b/>
      <sz val="11"/>
      <color theme="6" tint="-0.499984740745262"/>
      <name val="Calibri"/>
      <family val="2"/>
      <scheme val="minor"/>
    </font>
    <font>
      <b/>
      <sz val="12"/>
      <color theme="0"/>
      <name val="Calibri"/>
      <family val="2"/>
      <scheme val="minor"/>
    </font>
    <font>
      <b/>
      <sz val="10"/>
      <color rgb="FF00FF00"/>
      <name val="Arial"/>
      <family val="2"/>
    </font>
    <font>
      <sz val="16"/>
      <color rgb="FF7030A0"/>
      <name val="Calibri"/>
      <family val="2"/>
      <scheme val="minor"/>
    </font>
    <font>
      <sz val="20"/>
      <color rgb="FF7030A0"/>
      <name val="Calibri"/>
      <family val="2"/>
      <scheme val="minor"/>
    </font>
    <font>
      <sz val="12"/>
      <color rgb="FF7030A0"/>
      <name val="Calibri"/>
      <family val="2"/>
      <scheme val="minor"/>
    </font>
    <font>
      <sz val="15"/>
      <color theme="4" tint="-0.249977111117893"/>
      <name val="Calibri"/>
      <family val="2"/>
      <scheme val="minor"/>
    </font>
    <font>
      <b/>
      <sz val="12"/>
      <color theme="4" tint="-0.249977111117893"/>
      <name val="Calibri"/>
      <family val="2"/>
      <scheme val="minor"/>
    </font>
    <font>
      <sz val="12"/>
      <color theme="4" tint="-0.249977111117893"/>
      <name val="Calibri"/>
      <family val="2"/>
      <scheme val="minor"/>
    </font>
    <font>
      <sz val="11"/>
      <color theme="3" tint="-0.249977111117893"/>
      <name val="Calibri"/>
      <family val="2"/>
      <scheme val="minor"/>
    </font>
    <font>
      <b/>
      <sz val="12"/>
      <name val="Arial"/>
      <family val="2"/>
    </font>
    <font>
      <sz val="12"/>
      <color theme="1"/>
      <name val="Calibri"/>
      <family val="2"/>
      <scheme val="minor"/>
    </font>
    <font>
      <b/>
      <sz val="12"/>
      <color theme="0"/>
      <name val="Arial"/>
      <family val="2"/>
    </font>
  </fonts>
  <fills count="4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7" tint="-0.249977111117893"/>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8" tint="-0.249977111117893"/>
        <bgColor indexed="64"/>
      </patternFill>
    </fill>
    <fill>
      <patternFill patternType="solid">
        <fgColor theme="2" tint="-0.249977111117893"/>
        <bgColor indexed="64"/>
      </patternFill>
    </fill>
    <fill>
      <patternFill patternType="solid">
        <fgColor theme="1"/>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rgb="FFFF0000"/>
        <bgColor indexed="64"/>
      </patternFill>
    </fill>
    <fill>
      <patternFill patternType="solid">
        <fgColor rgb="FF66FF33"/>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rgb="FFFFFF00"/>
        <bgColor indexed="64"/>
      </patternFill>
    </fill>
  </fills>
  <borders count="53">
    <border>
      <left/>
      <right/>
      <top/>
      <bottom/>
      <diagonal/>
    </border>
    <border>
      <left/>
      <right style="thin">
        <color auto="1"/>
      </right>
      <top style="medium">
        <color auto="1"/>
      </top>
      <bottom/>
      <diagonal/>
    </border>
    <border>
      <left/>
      <right style="thin">
        <color auto="1"/>
      </right>
      <top/>
      <bottom/>
      <diagonal/>
    </border>
    <border>
      <left style="thin">
        <color auto="1"/>
      </left>
      <right/>
      <top/>
      <bottom/>
      <diagonal/>
    </border>
    <border>
      <left/>
      <right style="thin">
        <color auto="1"/>
      </right>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top style="medium">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diagonal/>
    </border>
    <border>
      <left/>
      <right/>
      <top/>
      <bottom style="medium">
        <color auto="1"/>
      </bottom>
      <diagonal/>
    </border>
    <border>
      <left style="medium">
        <color auto="1"/>
      </left>
      <right/>
      <top style="medium">
        <color auto="1"/>
      </top>
      <bottom/>
      <diagonal/>
    </border>
    <border>
      <left/>
      <right style="medium">
        <color auto="1"/>
      </right>
      <top/>
      <bottom style="medium">
        <color auto="1"/>
      </bottom>
      <diagonal/>
    </border>
    <border>
      <left style="medium">
        <color auto="1"/>
      </left>
      <right/>
      <top/>
      <bottom style="medium">
        <color auto="1"/>
      </bottom>
      <diagonal/>
    </border>
    <border>
      <left style="thin">
        <color auto="1"/>
      </left>
      <right style="thin">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thin">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s>
  <cellStyleXfs count="50">
    <xf numFmtId="0" fontId="0" fillId="0" borderId="0"/>
    <xf numFmtId="9" fontId="1" fillId="0" borderId="0" applyFont="0" applyFill="0" applyBorder="0" applyAlignment="0" applyProtection="0"/>
    <xf numFmtId="0" fontId="9" fillId="0" borderId="25" applyNumberFormat="0" applyFill="0" applyAlignment="0" applyProtection="0"/>
    <xf numFmtId="0" fontId="10" fillId="0" borderId="26" applyNumberFormat="0" applyFill="0" applyAlignment="0" applyProtection="0"/>
    <xf numFmtId="0" fontId="11" fillId="0" borderId="27" applyNumberFormat="0" applyFill="0" applyAlignment="0" applyProtection="0"/>
    <xf numFmtId="0" fontId="11" fillId="0" borderId="0" applyNumberFormat="0" applyFill="0" applyBorder="0" applyAlignment="0" applyProtection="0"/>
    <xf numFmtId="0" fontId="12" fillId="3" borderId="0" applyNumberFormat="0" applyBorder="0" applyAlignment="0" applyProtection="0"/>
    <xf numFmtId="0" fontId="13" fillId="4" borderId="28" applyNumberFormat="0" applyAlignment="0" applyProtection="0"/>
    <xf numFmtId="0" fontId="14" fillId="5" borderId="29" applyNumberFormat="0" applyAlignment="0" applyProtection="0"/>
    <xf numFmtId="0" fontId="15" fillId="5" borderId="28" applyNumberFormat="0" applyAlignment="0" applyProtection="0"/>
    <xf numFmtId="0" fontId="16" fillId="0" borderId="30" applyNumberFormat="0" applyFill="0" applyAlignment="0" applyProtection="0"/>
    <xf numFmtId="0" fontId="7" fillId="6" borderId="31" applyNumberFormat="0" applyAlignment="0" applyProtection="0"/>
    <xf numFmtId="0" fontId="4" fillId="0" borderId="0" applyNumberFormat="0" applyFill="0" applyBorder="0" applyAlignment="0" applyProtection="0"/>
    <xf numFmtId="0" fontId="1" fillId="7" borderId="32" applyNumberFormat="0" applyFont="0" applyAlignment="0" applyProtection="0"/>
    <xf numFmtId="0" fontId="17" fillId="0" borderId="0" applyNumberFormat="0" applyFill="0" applyBorder="0" applyAlignment="0" applyProtection="0"/>
    <xf numFmtId="0" fontId="2" fillId="0" borderId="33" applyNumberFormat="0" applyFill="0" applyAlignment="0" applyProtection="0"/>
    <xf numFmtId="0" fontId="8"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8"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8"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8"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8"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8"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44" fontId="1" fillId="0" borderId="0" applyFont="0" applyFill="0" applyBorder="0" applyAlignment="0" applyProtection="0"/>
    <xf numFmtId="0" fontId="18" fillId="0" borderId="0" applyFill="0" applyProtection="0"/>
    <xf numFmtId="0" fontId="18" fillId="0" borderId="0" applyFill="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8" fillId="0" borderId="0" applyFill="0" applyProtection="0"/>
    <xf numFmtId="0" fontId="19" fillId="0" borderId="0" applyNumberFormat="0" applyFill="0" applyBorder="0" applyAlignment="0" applyProtection="0"/>
    <xf numFmtId="43" fontId="1" fillId="0" borderId="0" applyFont="0" applyFill="0" applyBorder="0" applyAlignment="0" applyProtection="0"/>
    <xf numFmtId="0" fontId="18" fillId="0" borderId="0" applyFill="0" applyProtection="0"/>
  </cellStyleXfs>
  <cellXfs count="177">
    <xf numFmtId="0" fontId="0" fillId="0" borderId="0" xfId="0"/>
    <xf numFmtId="0" fontId="0" fillId="2" borderId="0" xfId="0" applyFill="1"/>
    <xf numFmtId="0" fontId="5" fillId="2" borderId="4" xfId="0" applyFont="1" applyFill="1" applyBorder="1"/>
    <xf numFmtId="0" fontId="6" fillId="2" borderId="20" xfId="0" applyFont="1" applyFill="1" applyBorder="1" applyAlignment="1">
      <alignment horizontal="center"/>
    </xf>
    <xf numFmtId="0" fontId="4" fillId="2" borderId="11" xfId="0" applyFont="1" applyFill="1" applyBorder="1"/>
    <xf numFmtId="4" fontId="4" fillId="2" borderId="12" xfId="0" applyNumberFormat="1" applyFont="1" applyFill="1" applyBorder="1" applyAlignment="1">
      <alignment horizontal="center"/>
    </xf>
    <xf numFmtId="0" fontId="4" fillId="2" borderId="2" xfId="0" applyFont="1" applyFill="1" applyBorder="1"/>
    <xf numFmtId="4" fontId="4" fillId="2" borderId="3" xfId="0" applyNumberFormat="1" applyFont="1" applyFill="1" applyBorder="1" applyAlignment="1">
      <alignment horizontal="center"/>
    </xf>
    <xf numFmtId="0" fontId="4" fillId="2" borderId="13" xfId="0" applyFont="1" applyFill="1" applyBorder="1"/>
    <xf numFmtId="4" fontId="4" fillId="2" borderId="15" xfId="0" applyNumberFormat="1" applyFont="1" applyFill="1" applyBorder="1" applyAlignment="1">
      <alignment horizontal="center"/>
    </xf>
    <xf numFmtId="4" fontId="6" fillId="2" borderId="22" xfId="0" applyNumberFormat="1" applyFont="1" applyFill="1" applyBorder="1" applyAlignment="1">
      <alignment horizontal="center"/>
    </xf>
    <xf numFmtId="0" fontId="8" fillId="2" borderId="0" xfId="0" applyFont="1" applyFill="1"/>
    <xf numFmtId="9" fontId="8" fillId="2" borderId="0" xfId="0" applyNumberFormat="1" applyFont="1" applyFill="1"/>
    <xf numFmtId="164" fontId="8" fillId="2" borderId="0" xfId="0" applyNumberFormat="1" applyFont="1" applyFill="1"/>
    <xf numFmtId="4" fontId="0" fillId="2" borderId="0" xfId="0" applyNumberFormat="1" applyFill="1"/>
    <xf numFmtId="0" fontId="0" fillId="0" borderId="2" xfId="0" applyBorder="1"/>
    <xf numFmtId="4" fontId="0" fillId="0" borderId="3" xfId="0" applyNumberFormat="1" applyBorder="1" applyAlignment="1">
      <alignment horizontal="center"/>
    </xf>
    <xf numFmtId="4" fontId="0" fillId="0" borderId="15" xfId="0" applyNumberFormat="1" applyBorder="1" applyAlignment="1">
      <alignment horizontal="center"/>
    </xf>
    <xf numFmtId="0" fontId="2" fillId="0" borderId="4" xfId="0" applyFont="1" applyBorder="1" applyAlignment="1">
      <alignment horizontal="center"/>
    </xf>
    <xf numFmtId="4" fontId="2" fillId="0" borderId="10" xfId="0" applyNumberFormat="1" applyFont="1" applyBorder="1" applyAlignment="1">
      <alignment horizontal="center"/>
    </xf>
    <xf numFmtId="0" fontId="2" fillId="0" borderId="16" xfId="0" applyFont="1" applyBorder="1"/>
    <xf numFmtId="0" fontId="3" fillId="0" borderId="2" xfId="0" applyFont="1" applyBorder="1"/>
    <xf numFmtId="0" fontId="3" fillId="0" borderId="16" xfId="0" applyFont="1" applyBorder="1"/>
    <xf numFmtId="0" fontId="7" fillId="33" borderId="1" xfId="0" applyFont="1" applyFill="1" applyBorder="1" applyAlignment="1">
      <alignment horizontal="center" vertical="center"/>
    </xf>
    <xf numFmtId="0" fontId="7" fillId="33" borderId="7" xfId="0" applyFont="1" applyFill="1" applyBorder="1" applyAlignment="1">
      <alignment horizontal="center" vertical="center"/>
    </xf>
    <xf numFmtId="0" fontId="2" fillId="34" borderId="23" xfId="0" applyFont="1" applyFill="1" applyBorder="1"/>
    <xf numFmtId="4" fontId="2" fillId="34" borderId="24" xfId="0" applyNumberFormat="1" applyFont="1" applyFill="1" applyBorder="1" applyAlignment="1">
      <alignment horizontal="center"/>
    </xf>
    <xf numFmtId="0" fontId="5" fillId="2" borderId="0" xfId="0" applyFont="1" applyFill="1"/>
    <xf numFmtId="4" fontId="2" fillId="0" borderId="21" xfId="0" applyNumberFormat="1" applyFont="1" applyBorder="1" applyAlignment="1">
      <alignment horizontal="center"/>
    </xf>
    <xf numFmtId="9" fontId="2" fillId="0" borderId="22" xfId="1" applyFont="1" applyBorder="1" applyAlignment="1">
      <alignment horizontal="center"/>
    </xf>
    <xf numFmtId="4" fontId="3" fillId="0" borderId="8" xfId="0" applyNumberFormat="1" applyFont="1" applyBorder="1" applyAlignment="1">
      <alignment horizontal="center"/>
    </xf>
    <xf numFmtId="4" fontId="2" fillId="0" borderId="17" xfId="0" applyNumberFormat="1" applyFont="1" applyBorder="1" applyAlignment="1">
      <alignment horizontal="center"/>
    </xf>
    <xf numFmtId="4" fontId="3" fillId="0" borderId="17" xfId="0" applyNumberFormat="1" applyFont="1" applyBorder="1" applyAlignment="1">
      <alignment horizontal="center"/>
    </xf>
    <xf numFmtId="0" fontId="20" fillId="2" borderId="5" xfId="0" applyFont="1" applyFill="1" applyBorder="1"/>
    <xf numFmtId="165" fontId="6" fillId="2" borderId="10" xfId="0" applyNumberFormat="1" applyFont="1" applyFill="1" applyBorder="1" applyAlignment="1">
      <alignment horizontal="center"/>
    </xf>
    <xf numFmtId="165" fontId="2" fillId="2" borderId="19" xfId="0" applyNumberFormat="1" applyFont="1" applyFill="1" applyBorder="1" applyAlignment="1">
      <alignment horizontal="center"/>
    </xf>
    <xf numFmtId="165" fontId="2" fillId="2" borderId="6" xfId="0" applyNumberFormat="1" applyFont="1" applyFill="1" applyBorder="1" applyAlignment="1">
      <alignment horizontal="center"/>
    </xf>
    <xf numFmtId="0" fontId="0" fillId="0" borderId="2" xfId="0" applyBorder="1" applyAlignment="1">
      <alignment horizontal="left"/>
    </xf>
    <xf numFmtId="0" fontId="0" fillId="0" borderId="13" xfId="0" applyBorder="1" applyAlignment="1">
      <alignment horizontal="left"/>
    </xf>
    <xf numFmtId="0" fontId="7" fillId="33" borderId="5" xfId="0" applyFont="1" applyFill="1" applyBorder="1" applyAlignment="1">
      <alignment horizontal="center" vertical="center"/>
    </xf>
    <xf numFmtId="0" fontId="7" fillId="33" borderId="6" xfId="0" applyFont="1" applyFill="1" applyBorder="1" applyAlignment="1">
      <alignment horizontal="center" vertical="center"/>
    </xf>
    <xf numFmtId="0" fontId="7" fillId="33" borderId="5" xfId="0" applyFont="1" applyFill="1" applyBorder="1" applyAlignment="1">
      <alignment horizontal="center"/>
    </xf>
    <xf numFmtId="9" fontId="7" fillId="33" borderId="19" xfId="1" applyFont="1" applyFill="1" applyBorder="1" applyAlignment="1">
      <alignment horizontal="center"/>
    </xf>
    <xf numFmtId="9" fontId="7" fillId="33" borderId="6" xfId="1" applyFont="1" applyFill="1" applyBorder="1" applyAlignment="1">
      <alignment horizontal="center"/>
    </xf>
    <xf numFmtId="3" fontId="7" fillId="33" borderId="19" xfId="0" applyNumberFormat="1" applyFont="1" applyFill="1" applyBorder="1" applyAlignment="1">
      <alignment horizontal="center"/>
    </xf>
    <xf numFmtId="3" fontId="7" fillId="33" borderId="6" xfId="0" applyNumberFormat="1" applyFont="1" applyFill="1" applyBorder="1" applyAlignment="1">
      <alignment horizontal="center"/>
    </xf>
    <xf numFmtId="167" fontId="3" fillId="0" borderId="18" xfId="0" applyNumberFormat="1" applyFont="1" applyBorder="1" applyAlignment="1">
      <alignment horizontal="center"/>
    </xf>
    <xf numFmtId="167" fontId="0" fillId="0" borderId="3" xfId="0" applyNumberFormat="1" applyBorder="1" applyAlignment="1">
      <alignment horizontal="center"/>
    </xf>
    <xf numFmtId="167" fontId="0" fillId="0" borderId="15" xfId="0" applyNumberFormat="1" applyBorder="1" applyAlignment="1">
      <alignment horizontal="center"/>
    </xf>
    <xf numFmtId="167" fontId="2" fillId="34" borderId="24" xfId="0" applyNumberFormat="1" applyFont="1" applyFill="1" applyBorder="1" applyAlignment="1">
      <alignment horizontal="center"/>
    </xf>
    <xf numFmtId="167" fontId="0" fillId="2" borderId="2" xfId="0" applyNumberFormat="1" applyFill="1" applyBorder="1" applyAlignment="1">
      <alignment horizontal="center"/>
    </xf>
    <xf numFmtId="4" fontId="0" fillId="2" borderId="3" xfId="0" applyNumberFormat="1" applyFill="1" applyBorder="1" applyAlignment="1">
      <alignment horizontal="center"/>
    </xf>
    <xf numFmtId="9" fontId="0" fillId="2" borderId="4" xfId="0" applyNumberFormat="1" applyFill="1" applyBorder="1" applyAlignment="1">
      <alignment horizontal="center"/>
    </xf>
    <xf numFmtId="0" fontId="0" fillId="2" borderId="1" xfId="0" applyFill="1" applyBorder="1" applyAlignment="1">
      <alignment horizontal="center"/>
    </xf>
    <xf numFmtId="0" fontId="0" fillId="2" borderId="7" xfId="0" applyFill="1" applyBorder="1" applyAlignment="1">
      <alignment horizontal="center"/>
    </xf>
    <xf numFmtId="0" fontId="5" fillId="2" borderId="10" xfId="0" applyFont="1" applyFill="1" applyBorder="1" applyAlignment="1">
      <alignment horizontal="center"/>
    </xf>
    <xf numFmtId="4" fontId="5" fillId="2" borderId="10" xfId="0" applyNumberFormat="1" applyFont="1" applyFill="1" applyBorder="1" applyAlignment="1">
      <alignment horizontal="center"/>
    </xf>
    <xf numFmtId="4" fontId="0" fillId="0" borderId="8" xfId="0" applyNumberFormat="1" applyBorder="1" applyAlignment="1">
      <alignment horizontal="center"/>
    </xf>
    <xf numFmtId="4" fontId="0" fillId="0" borderId="14" xfId="0" applyNumberFormat="1" applyBorder="1" applyAlignment="1">
      <alignment horizontal="center"/>
    </xf>
    <xf numFmtId="167" fontId="3" fillId="0" borderId="3" xfId="1" applyNumberFormat="1" applyFont="1" applyBorder="1" applyAlignment="1">
      <alignment horizontal="center"/>
    </xf>
    <xf numFmtId="167" fontId="2" fillId="0" borderId="22" xfId="1" applyNumberFormat="1" applyFont="1" applyBorder="1" applyAlignment="1">
      <alignment horizontal="center"/>
    </xf>
    <xf numFmtId="167" fontId="2" fillId="0" borderId="18" xfId="1" applyNumberFormat="1" applyFont="1" applyBorder="1" applyAlignment="1">
      <alignment horizontal="center"/>
    </xf>
    <xf numFmtId="167" fontId="3" fillId="0" borderId="18" xfId="1" applyNumberFormat="1" applyFont="1" applyBorder="1" applyAlignment="1">
      <alignment horizontal="center"/>
    </xf>
    <xf numFmtId="167" fontId="0" fillId="0" borderId="3" xfId="1" applyNumberFormat="1" applyFont="1" applyBorder="1" applyAlignment="1">
      <alignment horizontal="center"/>
    </xf>
    <xf numFmtId="167" fontId="0" fillId="0" borderId="15" xfId="1" applyNumberFormat="1" applyFont="1" applyBorder="1" applyAlignment="1">
      <alignment horizontal="center"/>
    </xf>
    <xf numFmtId="167" fontId="2" fillId="34" borderId="24" xfId="1" applyNumberFormat="1" applyFont="1" applyFill="1" applyBorder="1" applyAlignment="1">
      <alignment horizontal="center"/>
    </xf>
    <xf numFmtId="0" fontId="0" fillId="37" borderId="2" xfId="0" applyFill="1" applyBorder="1"/>
    <xf numFmtId="4" fontId="0" fillId="37" borderId="8" xfId="0" applyNumberFormat="1" applyFill="1" applyBorder="1" applyAlignment="1">
      <alignment horizontal="center"/>
    </xf>
    <xf numFmtId="167" fontId="0" fillId="37" borderId="3" xfId="0" applyNumberFormat="1" applyFill="1" applyBorder="1" applyAlignment="1">
      <alignment horizontal="center"/>
    </xf>
    <xf numFmtId="0" fontId="2" fillId="39" borderId="16" xfId="0" applyFont="1" applyFill="1" applyBorder="1" applyAlignment="1">
      <alignment horizontal="left"/>
    </xf>
    <xf numFmtId="4" fontId="2" fillId="39" borderId="18" xfId="0" applyNumberFormat="1" applyFont="1" applyFill="1" applyBorder="1" applyAlignment="1">
      <alignment horizontal="center"/>
    </xf>
    <xf numFmtId="0" fontId="0" fillId="2" borderId="2" xfId="0" applyFill="1" applyBorder="1"/>
    <xf numFmtId="14" fontId="0" fillId="2" borderId="1" xfId="0" applyNumberFormat="1" applyFill="1" applyBorder="1" applyAlignment="1">
      <alignment horizontal="center"/>
    </xf>
    <xf numFmtId="14" fontId="0" fillId="2" borderId="2" xfId="0" applyNumberFormat="1" applyFill="1" applyBorder="1" applyAlignment="1">
      <alignment horizontal="center"/>
    </xf>
    <xf numFmtId="14" fontId="0" fillId="2" borderId="4" xfId="0" applyNumberFormat="1" applyFill="1" applyBorder="1" applyAlignment="1">
      <alignment horizontal="center"/>
    </xf>
    <xf numFmtId="0" fontId="0" fillId="2" borderId="8" xfId="0" applyFill="1" applyBorder="1"/>
    <xf numFmtId="14" fontId="0" fillId="2" borderId="2" xfId="0" applyNumberFormat="1" applyFill="1" applyBorder="1" applyAlignment="1">
      <alignment horizontal="left"/>
    </xf>
    <xf numFmtId="165" fontId="0" fillId="2" borderId="7" xfId="0" applyNumberFormat="1" applyFill="1" applyBorder="1" applyAlignment="1">
      <alignment horizontal="center"/>
    </xf>
    <xf numFmtId="165" fontId="0" fillId="2" borderId="3" xfId="0" applyNumberFormat="1" applyFill="1" applyBorder="1" applyAlignment="1">
      <alignment horizontal="center"/>
    </xf>
    <xf numFmtId="165" fontId="0" fillId="2" borderId="10" xfId="0" applyNumberFormat="1" applyFill="1" applyBorder="1" applyAlignment="1">
      <alignment horizontal="center"/>
    </xf>
    <xf numFmtId="14" fontId="0" fillId="2" borderId="42" xfId="0" applyNumberFormat="1" applyFill="1" applyBorder="1" applyAlignment="1">
      <alignment horizontal="left"/>
    </xf>
    <xf numFmtId="14" fontId="0" fillId="2" borderId="8" xfId="0" applyNumberFormat="1" applyFill="1" applyBorder="1" applyAlignment="1">
      <alignment horizontal="left"/>
    </xf>
    <xf numFmtId="14" fontId="0" fillId="2" borderId="9" xfId="0" applyNumberFormat="1" applyFill="1" applyBorder="1" applyAlignment="1">
      <alignment horizontal="left"/>
    </xf>
    <xf numFmtId="14" fontId="0" fillId="40" borderId="2" xfId="0" applyNumberFormat="1" applyFill="1" applyBorder="1" applyAlignment="1">
      <alignment horizontal="center"/>
    </xf>
    <xf numFmtId="0" fontId="0" fillId="40" borderId="2" xfId="0" applyFill="1" applyBorder="1"/>
    <xf numFmtId="165" fontId="0" fillId="40" borderId="3" xfId="0" applyNumberFormat="1" applyFill="1" applyBorder="1" applyAlignment="1">
      <alignment horizontal="center"/>
    </xf>
    <xf numFmtId="14" fontId="0" fillId="35" borderId="2" xfId="0" applyNumberFormat="1" applyFill="1" applyBorder="1" applyAlignment="1">
      <alignment horizontal="center"/>
    </xf>
    <xf numFmtId="0" fontId="0" fillId="35" borderId="8" xfId="0" applyFill="1" applyBorder="1"/>
    <xf numFmtId="165" fontId="0" fillId="35" borderId="3" xfId="0" applyNumberFormat="1" applyFill="1" applyBorder="1" applyAlignment="1">
      <alignment horizontal="center"/>
    </xf>
    <xf numFmtId="4" fontId="7" fillId="33" borderId="6" xfId="0" applyNumberFormat="1" applyFont="1" applyFill="1" applyBorder="1" applyAlignment="1">
      <alignment horizontal="center" vertical="center"/>
    </xf>
    <xf numFmtId="0" fontId="2" fillId="2" borderId="16" xfId="0" applyFont="1" applyFill="1" applyBorder="1" applyAlignment="1">
      <alignment horizontal="left"/>
    </xf>
    <xf numFmtId="4" fontId="2" fillId="2" borderId="18" xfId="0" applyNumberFormat="1" applyFont="1" applyFill="1" applyBorder="1" applyAlignment="1">
      <alignment horizontal="center"/>
    </xf>
    <xf numFmtId="0" fontId="0" fillId="0" borderId="0" xfId="0" applyAlignment="1">
      <alignment vertical="center"/>
    </xf>
    <xf numFmtId="10" fontId="0" fillId="2" borderId="0" xfId="0" applyNumberFormat="1" applyFill="1"/>
    <xf numFmtId="4" fontId="0" fillId="2" borderId="8" xfId="0" applyNumberFormat="1" applyFill="1" applyBorder="1" applyAlignment="1">
      <alignment horizontal="center"/>
    </xf>
    <xf numFmtId="167" fontId="0" fillId="2" borderId="3" xfId="0" applyNumberFormat="1" applyFill="1" applyBorder="1" applyAlignment="1">
      <alignment horizontal="center"/>
    </xf>
    <xf numFmtId="165" fontId="0" fillId="2" borderId="0" xfId="0" applyNumberFormat="1" applyFill="1" applyAlignment="1">
      <alignment horizontal="center"/>
    </xf>
    <xf numFmtId="0" fontId="7" fillId="2" borderId="0" xfId="0" applyFont="1" applyFill="1" applyAlignment="1">
      <alignment horizontal="center" vertical="center"/>
    </xf>
    <xf numFmtId="0" fontId="23" fillId="2" borderId="0" xfId="0" applyFont="1" applyFill="1"/>
    <xf numFmtId="0" fontId="25" fillId="2" borderId="0" xfId="0" applyFont="1" applyFill="1"/>
    <xf numFmtId="0" fontId="27" fillId="2" borderId="0" xfId="0" applyFont="1" applyFill="1"/>
    <xf numFmtId="0" fontId="28" fillId="2" borderId="0" xfId="0" applyFont="1" applyFill="1"/>
    <xf numFmtId="0" fontId="0" fillId="0" borderId="0" xfId="0" applyAlignment="1">
      <alignment horizontal="left"/>
    </xf>
    <xf numFmtId="0" fontId="29" fillId="0" borderId="0" xfId="0" applyFont="1"/>
    <xf numFmtId="10" fontId="29" fillId="0" borderId="2" xfId="0" applyNumberFormat="1" applyFont="1" applyBorder="1" applyAlignment="1">
      <alignment horizontal="center"/>
    </xf>
    <xf numFmtId="4" fontId="29" fillId="0" borderId="3" xfId="0" applyNumberFormat="1" applyFont="1" applyBorder="1" applyAlignment="1">
      <alignment horizontal="center"/>
    </xf>
    <xf numFmtId="9" fontId="0" fillId="0" borderId="0" xfId="0" applyNumberFormat="1"/>
    <xf numFmtId="0" fontId="29" fillId="0" borderId="38" xfId="0" applyFont="1" applyBorder="1"/>
    <xf numFmtId="10" fontId="29" fillId="0" borderId="4" xfId="0" applyNumberFormat="1" applyFont="1" applyBorder="1" applyAlignment="1">
      <alignment horizontal="center"/>
    </xf>
    <xf numFmtId="4" fontId="29" fillId="0" borderId="10" xfId="0" applyNumberFormat="1" applyFont="1" applyBorder="1" applyAlignment="1">
      <alignment horizontal="center"/>
    </xf>
    <xf numFmtId="0" fontId="29" fillId="0" borderId="50" xfId="0" applyFont="1" applyBorder="1"/>
    <xf numFmtId="10" fontId="29" fillId="0" borderId="5" xfId="0" applyNumberFormat="1" applyFont="1" applyBorder="1" applyAlignment="1">
      <alignment horizontal="center"/>
    </xf>
    <xf numFmtId="4" fontId="29" fillId="0" borderId="6" xfId="0" applyNumberFormat="1" applyFont="1" applyBorder="1" applyAlignment="1">
      <alignment horizontal="center"/>
    </xf>
    <xf numFmtId="0" fontId="29" fillId="0" borderId="1" xfId="0" applyFont="1" applyBorder="1" applyAlignment="1">
      <alignment horizontal="left"/>
    </xf>
    <xf numFmtId="0" fontId="29" fillId="0" borderId="7" xfId="0" applyFont="1" applyBorder="1" applyAlignment="1">
      <alignment horizontal="center"/>
    </xf>
    <xf numFmtId="0" fontId="29" fillId="0" borderId="2" xfId="0" applyFont="1" applyBorder="1" applyAlignment="1">
      <alignment horizontal="left"/>
    </xf>
    <xf numFmtId="0" fontId="29" fillId="0" borderId="3" xfId="0" applyFont="1" applyBorder="1" applyAlignment="1">
      <alignment horizontal="center"/>
    </xf>
    <xf numFmtId="0" fontId="29" fillId="44" borderId="11" xfId="0" applyFont="1" applyFill="1" applyBorder="1" applyAlignment="1">
      <alignment horizontal="left"/>
    </xf>
    <xf numFmtId="0" fontId="29" fillId="44" borderId="12" xfId="0" applyFont="1" applyFill="1" applyBorder="1" applyAlignment="1">
      <alignment horizontal="center"/>
    </xf>
    <xf numFmtId="0" fontId="29" fillId="44" borderId="4" xfId="0" applyFont="1" applyFill="1" applyBorder="1" applyAlignment="1">
      <alignment horizontal="left"/>
    </xf>
    <xf numFmtId="0" fontId="29" fillId="44" borderId="10" xfId="0" applyFont="1" applyFill="1" applyBorder="1" applyAlignment="1">
      <alignment horizontal="center"/>
    </xf>
    <xf numFmtId="0" fontId="7" fillId="33" borderId="50" xfId="0" applyFont="1" applyFill="1" applyBorder="1"/>
    <xf numFmtId="4" fontId="7" fillId="33" borderId="50" xfId="0" applyNumberFormat="1" applyFont="1" applyFill="1" applyBorder="1" applyAlignment="1">
      <alignment horizontal="center"/>
    </xf>
    <xf numFmtId="4" fontId="7" fillId="33" borderId="6" xfId="0" applyNumberFormat="1" applyFont="1" applyFill="1" applyBorder="1" applyAlignment="1">
      <alignment horizontal="center"/>
    </xf>
    <xf numFmtId="0" fontId="7" fillId="33" borderId="6" xfId="0" applyFont="1" applyFill="1" applyBorder="1" applyAlignment="1">
      <alignment horizontal="center"/>
    </xf>
    <xf numFmtId="9" fontId="30" fillId="32" borderId="43" xfId="1" applyFont="1" applyFill="1" applyBorder="1" applyAlignment="1">
      <alignment horizontal="center" vertical="center"/>
    </xf>
    <xf numFmtId="9" fontId="30" fillId="41" borderId="21" xfId="1" applyFont="1" applyFill="1" applyBorder="1" applyAlignment="1">
      <alignment horizontal="center" vertical="center"/>
    </xf>
    <xf numFmtId="9" fontId="30" fillId="42" borderId="21" xfId="1" applyFont="1" applyFill="1" applyBorder="1" applyAlignment="1">
      <alignment horizontal="center" vertical="center"/>
    </xf>
    <xf numFmtId="0" fontId="30" fillId="34" borderId="44" xfId="0" applyFont="1" applyFill="1" applyBorder="1" applyAlignment="1">
      <alignment horizontal="center" vertical="center"/>
    </xf>
    <xf numFmtId="0" fontId="31" fillId="0" borderId="0" xfId="0" applyFont="1" applyAlignment="1">
      <alignment vertical="center"/>
    </xf>
    <xf numFmtId="0" fontId="30" fillId="43" borderId="45" xfId="0" applyFont="1" applyFill="1" applyBorder="1" applyAlignment="1">
      <alignment horizontal="center" vertical="center"/>
    </xf>
    <xf numFmtId="0" fontId="32" fillId="36" borderId="45" xfId="0" applyFont="1" applyFill="1" applyBorder="1" applyAlignment="1">
      <alignment horizontal="center" vertical="center"/>
    </xf>
    <xf numFmtId="4" fontId="30" fillId="2" borderId="48" xfId="0" applyNumberFormat="1" applyFont="1" applyFill="1" applyBorder="1" applyAlignment="1">
      <alignment horizontal="center" vertical="center"/>
    </xf>
    <xf numFmtId="0" fontId="31" fillId="0" borderId="49" xfId="0" applyFont="1" applyBorder="1" applyAlignment="1">
      <alignment horizontal="center" vertical="center"/>
    </xf>
    <xf numFmtId="2" fontId="31" fillId="0" borderId="49" xfId="0" applyNumberFormat="1" applyFont="1" applyBorder="1" applyAlignment="1">
      <alignment horizontal="center" vertical="center"/>
    </xf>
    <xf numFmtId="167" fontId="30" fillId="32" borderId="46" xfId="1" applyNumberFormat="1" applyFont="1" applyFill="1" applyBorder="1" applyAlignment="1">
      <alignment horizontal="center" vertical="center"/>
    </xf>
    <xf numFmtId="167" fontId="30" fillId="2" borderId="47" xfId="1" applyNumberFormat="1" applyFont="1" applyFill="1" applyBorder="1" applyAlignment="1">
      <alignment horizontal="center" vertical="center"/>
    </xf>
    <xf numFmtId="0" fontId="0" fillId="2" borderId="0" xfId="0" applyFill="1" applyAlignment="1">
      <alignment vertical="center" wrapText="1"/>
    </xf>
    <xf numFmtId="0" fontId="0" fillId="45" borderId="2" xfId="0" applyFill="1" applyBorder="1"/>
    <xf numFmtId="4" fontId="0" fillId="45" borderId="8" xfId="0" applyNumberFormat="1" applyFill="1" applyBorder="1" applyAlignment="1">
      <alignment horizontal="center"/>
    </xf>
    <xf numFmtId="167" fontId="0" fillId="45" borderId="3" xfId="0" applyNumberFormat="1" applyFill="1" applyBorder="1" applyAlignment="1">
      <alignment horizontal="center"/>
    </xf>
    <xf numFmtId="0" fontId="0" fillId="2" borderId="0" xfId="0" applyFill="1" applyAlignment="1">
      <alignment horizontal="center"/>
    </xf>
    <xf numFmtId="165" fontId="2" fillId="45" borderId="19" xfId="0" applyNumberFormat="1" applyFont="1" applyFill="1" applyBorder="1" applyAlignment="1">
      <alignment horizontal="center"/>
    </xf>
    <xf numFmtId="0" fontId="24" fillId="2" borderId="0" xfId="0" applyFont="1" applyFill="1" applyAlignment="1">
      <alignment horizontal="center"/>
    </xf>
    <xf numFmtId="0" fontId="26" fillId="2" borderId="39" xfId="0" applyFont="1" applyFill="1" applyBorder="1" applyAlignment="1">
      <alignment horizontal="center" vertical="center" wrapText="1"/>
    </xf>
    <xf numFmtId="0" fontId="26" fillId="2" borderId="34" xfId="0" applyFont="1" applyFill="1" applyBorder="1" applyAlignment="1">
      <alignment horizontal="center" vertical="center" wrapText="1"/>
    </xf>
    <xf numFmtId="0" fontId="26" fillId="2" borderId="35" xfId="0" applyFont="1" applyFill="1" applyBorder="1" applyAlignment="1">
      <alignment horizontal="center" vertical="center" wrapText="1"/>
    </xf>
    <xf numFmtId="0" fontId="26" fillId="2" borderId="37" xfId="0" applyFont="1" applyFill="1" applyBorder="1" applyAlignment="1">
      <alignment horizontal="center" vertical="center" wrapText="1"/>
    </xf>
    <xf numFmtId="0" fontId="26" fillId="2" borderId="0" xfId="0" applyFont="1" applyFill="1" applyAlignment="1">
      <alignment horizontal="center" vertical="center" wrapText="1"/>
    </xf>
    <xf numFmtId="0" fontId="26" fillId="2" borderId="36" xfId="0" applyFont="1" applyFill="1" applyBorder="1" applyAlignment="1">
      <alignment horizontal="center" vertical="center" wrapText="1"/>
    </xf>
    <xf numFmtId="0" fontId="26" fillId="2" borderId="41" xfId="0" applyFont="1" applyFill="1" applyBorder="1" applyAlignment="1">
      <alignment horizontal="center" vertical="center" wrapText="1"/>
    </xf>
    <xf numFmtId="0" fontId="26" fillId="2" borderId="38" xfId="0" applyFont="1" applyFill="1" applyBorder="1" applyAlignment="1">
      <alignment horizontal="center" vertical="center" wrapText="1"/>
    </xf>
    <xf numFmtId="0" fontId="26" fillId="2" borderId="40" xfId="0" applyFont="1" applyFill="1" applyBorder="1" applyAlignment="1">
      <alignment horizontal="center" vertical="center" wrapText="1"/>
    </xf>
    <xf numFmtId="0" fontId="7" fillId="33" borderId="50" xfId="0" applyFont="1" applyFill="1" applyBorder="1" applyAlignment="1">
      <alignment horizontal="center" vertical="center"/>
    </xf>
    <xf numFmtId="0" fontId="21" fillId="36" borderId="39" xfId="0" applyFont="1" applyFill="1" applyBorder="1" applyAlignment="1">
      <alignment horizontal="center" vertical="center" wrapText="1"/>
    </xf>
    <xf numFmtId="0" fontId="21" fillId="36" borderId="34" xfId="0" applyFont="1" applyFill="1" applyBorder="1" applyAlignment="1">
      <alignment horizontal="center" vertical="center" wrapText="1"/>
    </xf>
    <xf numFmtId="0" fontId="21" fillId="36" borderId="35" xfId="0" applyFont="1" applyFill="1" applyBorder="1" applyAlignment="1">
      <alignment horizontal="center" vertical="center" wrapText="1"/>
    </xf>
    <xf numFmtId="0" fontId="21" fillId="36" borderId="37" xfId="0" applyFont="1" applyFill="1" applyBorder="1" applyAlignment="1">
      <alignment horizontal="center" vertical="center" wrapText="1"/>
    </xf>
    <xf numFmtId="0" fontId="21" fillId="36" borderId="0" xfId="0" applyFont="1" applyFill="1" applyAlignment="1">
      <alignment horizontal="center" vertical="center" wrapText="1"/>
    </xf>
    <xf numFmtId="0" fontId="21" fillId="36" borderId="36" xfId="0" applyFont="1" applyFill="1" applyBorder="1" applyAlignment="1">
      <alignment horizontal="center" vertical="center" wrapText="1"/>
    </xf>
    <xf numFmtId="0" fontId="21" fillId="36" borderId="41" xfId="0" applyFont="1" applyFill="1" applyBorder="1" applyAlignment="1">
      <alignment horizontal="center" vertical="center" wrapText="1"/>
    </xf>
    <xf numFmtId="0" fontId="21" fillId="36" borderId="38" xfId="0" applyFont="1" applyFill="1" applyBorder="1" applyAlignment="1">
      <alignment horizontal="center" vertical="center" wrapText="1"/>
    </xf>
    <xf numFmtId="0" fontId="21" fillId="36" borderId="40" xfId="0" applyFont="1" applyFill="1" applyBorder="1" applyAlignment="1">
      <alignment horizontal="center" vertical="center" wrapText="1"/>
    </xf>
    <xf numFmtId="0" fontId="28" fillId="2" borderId="0" xfId="0" applyFont="1" applyFill="1" applyAlignment="1">
      <alignment horizontal="left" wrapText="1"/>
    </xf>
    <xf numFmtId="0" fontId="7" fillId="33" borderId="50" xfId="0" applyFont="1" applyFill="1" applyBorder="1" applyAlignment="1">
      <alignment horizontal="center"/>
    </xf>
    <xf numFmtId="0" fontId="7" fillId="33" borderId="5" xfId="0" applyFont="1" applyFill="1" applyBorder="1" applyAlignment="1">
      <alignment horizontal="center"/>
    </xf>
    <xf numFmtId="0" fontId="7" fillId="36" borderId="39" xfId="0" applyFont="1" applyFill="1" applyBorder="1" applyAlignment="1">
      <alignment horizontal="center" vertical="center" wrapText="1"/>
    </xf>
    <xf numFmtId="0" fontId="7" fillId="36" borderId="35" xfId="0" applyFont="1" applyFill="1" applyBorder="1" applyAlignment="1">
      <alignment horizontal="center" vertical="center" wrapText="1"/>
    </xf>
    <xf numFmtId="0" fontId="7" fillId="36" borderId="37" xfId="0" applyFont="1" applyFill="1" applyBorder="1" applyAlignment="1">
      <alignment horizontal="center" vertical="center" wrapText="1"/>
    </xf>
    <xf numFmtId="0" fontId="7" fillId="36" borderId="36" xfId="0" applyFont="1" applyFill="1" applyBorder="1" applyAlignment="1">
      <alignment horizontal="center" vertical="center" wrapText="1"/>
    </xf>
    <xf numFmtId="0" fontId="7" fillId="36" borderId="41" xfId="0" applyFont="1" applyFill="1" applyBorder="1" applyAlignment="1">
      <alignment horizontal="center" vertical="center" wrapText="1"/>
    </xf>
    <xf numFmtId="0" fontId="7" fillId="36" borderId="40" xfId="0" applyFont="1" applyFill="1" applyBorder="1" applyAlignment="1">
      <alignment horizontal="center" vertical="center" wrapText="1"/>
    </xf>
    <xf numFmtId="0" fontId="7" fillId="36" borderId="51" xfId="0" applyFont="1" applyFill="1" applyBorder="1" applyAlignment="1">
      <alignment horizontal="center" vertical="center" wrapText="1"/>
    </xf>
    <xf numFmtId="0" fontId="7" fillId="36" borderId="50" xfId="0" applyFont="1" applyFill="1" applyBorder="1" applyAlignment="1">
      <alignment horizontal="center" vertical="center" wrapText="1"/>
    </xf>
    <xf numFmtId="0" fontId="7" fillId="36" borderId="52" xfId="0" applyFont="1" applyFill="1" applyBorder="1" applyAlignment="1">
      <alignment horizontal="center" vertical="center" wrapText="1"/>
    </xf>
    <xf numFmtId="3" fontId="22" fillId="38" borderId="0" xfId="0" applyNumberFormat="1" applyFont="1" applyFill="1" applyAlignment="1">
      <alignment horizontal="center" vertical="center"/>
    </xf>
    <xf numFmtId="4" fontId="22" fillId="38" borderId="0" xfId="0" applyNumberFormat="1" applyFont="1" applyFill="1" applyAlignment="1">
      <alignment horizontal="center" vertical="center"/>
    </xf>
  </cellXfs>
  <cellStyles count="50">
    <cellStyle name="20% - Ênfase1" xfId="17" builtinId="30" customBuiltin="1"/>
    <cellStyle name="20% - Ênfase2" xfId="20" builtinId="34" customBuiltin="1"/>
    <cellStyle name="20% - Ênfase3" xfId="23" builtinId="38" customBuiltin="1"/>
    <cellStyle name="20% - Ênfase4" xfId="26" builtinId="42" customBuiltin="1"/>
    <cellStyle name="20% - Ênfase5" xfId="29" builtinId="46" customBuiltin="1"/>
    <cellStyle name="20% - Ênfase6" xfId="32" builtinId="50" customBuiltin="1"/>
    <cellStyle name="40% - Ênfase1" xfId="18" builtinId="31" customBuiltin="1"/>
    <cellStyle name="40% - Ênfase2" xfId="21" builtinId="35" customBuiltin="1"/>
    <cellStyle name="40% - Ênfase3" xfId="24" builtinId="39" customBuiltin="1"/>
    <cellStyle name="40% - Ênfase4" xfId="27" builtinId="43" customBuiltin="1"/>
    <cellStyle name="40% - Ênfase5" xfId="30" builtinId="47" customBuiltin="1"/>
    <cellStyle name="40% - Ênfase6" xfId="33" builtinId="51" customBuiltin="1"/>
    <cellStyle name="60% - Ênfase1 2" xfId="37" xr:uid="{00000000-0005-0000-0000-00000C000000}"/>
    <cellStyle name="60% - Ênfase2 2" xfId="38" xr:uid="{00000000-0005-0000-0000-00000D000000}"/>
    <cellStyle name="60% - Ênfase3 2" xfId="39" xr:uid="{00000000-0005-0000-0000-00000E000000}"/>
    <cellStyle name="60% - Ênfase4 2" xfId="40" xr:uid="{00000000-0005-0000-0000-00000F000000}"/>
    <cellStyle name="60% - Ênfase5 2" xfId="41" xr:uid="{00000000-0005-0000-0000-000010000000}"/>
    <cellStyle name="60% - Ênfase6 2" xfId="42" xr:uid="{00000000-0005-0000-0000-000011000000}"/>
    <cellStyle name="Bom" xfId="6" builtinId="26" customBuiltin="1"/>
    <cellStyle name="Cálculo" xfId="9" builtinId="22" customBuiltin="1"/>
    <cellStyle name="Célula de Verificação" xfId="11" builtinId="23" customBuiltin="1"/>
    <cellStyle name="Célula Vinculada" xfId="10" builtinId="24" customBuiltin="1"/>
    <cellStyle name="Ênfase1" xfId="16" builtinId="29" customBuiltin="1"/>
    <cellStyle name="Ênfase2" xfId="19" builtinId="33" customBuiltin="1"/>
    <cellStyle name="Ênfase3" xfId="22" builtinId="37" customBuiltin="1"/>
    <cellStyle name="Ênfase4" xfId="25" builtinId="41" customBuiltin="1"/>
    <cellStyle name="Ênfase5" xfId="28" builtinId="45" customBuiltin="1"/>
    <cellStyle name="Ênfase6" xfId="31" builtinId="49" customBuiltin="1"/>
    <cellStyle name="Entrada" xfId="7" builtinId="20" customBuiltin="1"/>
    <cellStyle name="Moeda 2" xfId="34" xr:uid="{00000000-0005-0000-0000-00001D000000}"/>
    <cellStyle name="Moeda 2 2" xfId="44" xr:uid="{00000000-0005-0000-0000-00001E000000}"/>
    <cellStyle name="Moeda 3" xfId="43" xr:uid="{00000000-0005-0000-0000-00001F000000}"/>
    <cellStyle name="Normal" xfId="0" builtinId="0"/>
    <cellStyle name="Normal 2" xfId="35" xr:uid="{00000000-0005-0000-0000-000021000000}"/>
    <cellStyle name="Normal 2 2" xfId="45" xr:uid="{00000000-0005-0000-0000-000022000000}"/>
    <cellStyle name="Normal 3" xfId="46" xr:uid="{00000000-0005-0000-0000-000023000000}"/>
    <cellStyle name="Normal 4" xfId="36" xr:uid="{00000000-0005-0000-0000-000024000000}"/>
    <cellStyle name="Normal 4 2" xfId="49" xr:uid="{00000000-0005-0000-0000-000025000000}"/>
    <cellStyle name="Nota" xfId="13" builtinId="10" customBuiltin="1"/>
    <cellStyle name="Porcentagem" xfId="1" builtinId="5"/>
    <cellStyle name="Saída" xfId="8" builtinId="21" customBuiltin="1"/>
    <cellStyle name="Texto de Aviso" xfId="12" builtinId="11" customBuiltin="1"/>
    <cellStyle name="Texto Explicativo" xfId="14" builtinId="53" customBuiltin="1"/>
    <cellStyle name="Título 1" xfId="2" builtinId="16" customBuiltin="1"/>
    <cellStyle name="Título 2" xfId="3" builtinId="17" customBuiltin="1"/>
    <cellStyle name="Título 3" xfId="4" builtinId="18" customBuiltin="1"/>
    <cellStyle name="Título 4" xfId="5" builtinId="19" customBuiltin="1"/>
    <cellStyle name="Título 5" xfId="47" xr:uid="{00000000-0005-0000-0000-00002F000000}"/>
    <cellStyle name="Total" xfId="15" builtinId="25" customBuiltin="1"/>
    <cellStyle name="Vírgula 2" xfId="48" xr:uid="{00000000-0005-0000-0000-000031000000}"/>
  </cellStyles>
  <dxfs count="0"/>
  <tableStyles count="0" defaultTableStyle="TableStyleMedium2" defaultPivotStyle="PivotStyleLight16"/>
  <colors>
    <mruColors>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marker>
            <c:symbol val="none"/>
          </c:marker>
          <c:cat>
            <c:numRef>
              <c:f>fluxo_de_caixa!$D$4:$D$19</c:f>
              <c:numCache>
                <c:formatCode>m/d/yyyy</c:formatCode>
                <c:ptCount val="16"/>
                <c:pt idx="0">
                  <c:v>44931</c:v>
                </c:pt>
                <c:pt idx="1">
                  <c:v>44931</c:v>
                </c:pt>
                <c:pt idx="2">
                  <c:v>44932</c:v>
                </c:pt>
                <c:pt idx="3">
                  <c:v>44933</c:v>
                </c:pt>
                <c:pt idx="4">
                  <c:v>44934</c:v>
                </c:pt>
                <c:pt idx="5">
                  <c:v>44935</c:v>
                </c:pt>
                <c:pt idx="6">
                  <c:v>44936</c:v>
                </c:pt>
                <c:pt idx="7">
                  <c:v>44936</c:v>
                </c:pt>
                <c:pt idx="8">
                  <c:v>44937</c:v>
                </c:pt>
                <c:pt idx="9">
                  <c:v>44941</c:v>
                </c:pt>
                <c:pt idx="10">
                  <c:v>44941</c:v>
                </c:pt>
                <c:pt idx="11">
                  <c:v>44946</c:v>
                </c:pt>
                <c:pt idx="12">
                  <c:v>44946</c:v>
                </c:pt>
                <c:pt idx="13">
                  <c:v>44951</c:v>
                </c:pt>
                <c:pt idx="14">
                  <c:v>44951</c:v>
                </c:pt>
                <c:pt idx="15">
                  <c:v>44956</c:v>
                </c:pt>
              </c:numCache>
            </c:numRef>
          </c:cat>
          <c:val>
            <c:numRef>
              <c:f>fluxo_de_caixa!$G$4:$G$19</c:f>
              <c:numCache>
                <c:formatCode>#,##0.00_ ;[Red]\-#,##0.00\ </c:formatCode>
                <c:ptCount val="16"/>
                <c:pt idx="0">
                  <c:v>2100</c:v>
                </c:pt>
                <c:pt idx="1">
                  <c:v>1850</c:v>
                </c:pt>
                <c:pt idx="2">
                  <c:v>-150</c:v>
                </c:pt>
                <c:pt idx="3">
                  <c:v>-2150</c:v>
                </c:pt>
                <c:pt idx="4">
                  <c:v>-2850</c:v>
                </c:pt>
                <c:pt idx="5">
                  <c:v>-3200</c:v>
                </c:pt>
                <c:pt idx="6">
                  <c:v>-1100</c:v>
                </c:pt>
                <c:pt idx="7">
                  <c:v>-1400</c:v>
                </c:pt>
                <c:pt idx="8">
                  <c:v>-5910</c:v>
                </c:pt>
                <c:pt idx="9">
                  <c:v>-3810</c:v>
                </c:pt>
                <c:pt idx="10">
                  <c:v>-3910</c:v>
                </c:pt>
                <c:pt idx="11">
                  <c:v>-1810</c:v>
                </c:pt>
                <c:pt idx="12">
                  <c:v>-2566</c:v>
                </c:pt>
                <c:pt idx="13">
                  <c:v>-466</c:v>
                </c:pt>
                <c:pt idx="14">
                  <c:v>-516</c:v>
                </c:pt>
                <c:pt idx="15">
                  <c:v>1584</c:v>
                </c:pt>
              </c:numCache>
            </c:numRef>
          </c:val>
          <c:smooth val="0"/>
          <c:extLst>
            <c:ext xmlns:c16="http://schemas.microsoft.com/office/drawing/2014/chart" uri="{C3380CC4-5D6E-409C-BE32-E72D297353CC}">
              <c16:uniqueId val="{00000000-EE41-419A-BA25-7BFAE09C510D}"/>
            </c:ext>
          </c:extLst>
        </c:ser>
        <c:dLbls>
          <c:showLegendKey val="0"/>
          <c:showVal val="0"/>
          <c:showCatName val="0"/>
          <c:showSerName val="0"/>
          <c:showPercent val="0"/>
          <c:showBubbleSize val="0"/>
        </c:dLbls>
        <c:smooth val="0"/>
        <c:axId val="239053312"/>
        <c:axId val="238384768"/>
      </c:lineChart>
      <c:dateAx>
        <c:axId val="239053312"/>
        <c:scaling>
          <c:orientation val="minMax"/>
        </c:scaling>
        <c:delete val="0"/>
        <c:axPos val="b"/>
        <c:numFmt formatCode="m/d/yyyy" sourceLinked="1"/>
        <c:majorTickMark val="out"/>
        <c:minorTickMark val="none"/>
        <c:tickLblPos val="nextTo"/>
        <c:crossAx val="238384768"/>
        <c:crosses val="autoZero"/>
        <c:auto val="1"/>
        <c:lblOffset val="100"/>
        <c:baseTimeUnit val="days"/>
      </c:dateAx>
      <c:valAx>
        <c:axId val="238384768"/>
        <c:scaling>
          <c:orientation val="minMax"/>
        </c:scaling>
        <c:delete val="0"/>
        <c:axPos val="l"/>
        <c:majorGridlines/>
        <c:numFmt formatCode="#,##0.00_ ;[Red]\-#,##0.00\ " sourceLinked="1"/>
        <c:majorTickMark val="out"/>
        <c:minorTickMark val="none"/>
        <c:tickLblPos val="nextTo"/>
        <c:crossAx val="239053312"/>
        <c:crosses val="autoZero"/>
        <c:crossBetween val="between"/>
      </c:valAx>
    </c:plotArea>
    <c:plotVisOnly val="1"/>
    <c:dispBlanksAs val="gap"/>
    <c:showDLblsOverMax val="0"/>
  </c:chart>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marker>
            <c:symbol val="none"/>
          </c:marker>
          <c:cat>
            <c:numRef>
              <c:f>fluxo_de_caixa_2!$D$4:$D$19</c:f>
              <c:numCache>
                <c:formatCode>m/d/yyyy</c:formatCode>
                <c:ptCount val="16"/>
                <c:pt idx="0">
                  <c:v>44931</c:v>
                </c:pt>
                <c:pt idx="1">
                  <c:v>44931</c:v>
                </c:pt>
                <c:pt idx="2">
                  <c:v>44932</c:v>
                </c:pt>
                <c:pt idx="3">
                  <c:v>44935</c:v>
                </c:pt>
                <c:pt idx="4">
                  <c:v>44936</c:v>
                </c:pt>
                <c:pt idx="5">
                  <c:v>44936</c:v>
                </c:pt>
                <c:pt idx="6">
                  <c:v>44937</c:v>
                </c:pt>
                <c:pt idx="7">
                  <c:v>44941</c:v>
                </c:pt>
                <c:pt idx="8">
                  <c:v>44941</c:v>
                </c:pt>
                <c:pt idx="9">
                  <c:v>44946</c:v>
                </c:pt>
                <c:pt idx="10">
                  <c:v>44946</c:v>
                </c:pt>
                <c:pt idx="11">
                  <c:v>44951</c:v>
                </c:pt>
                <c:pt idx="12">
                  <c:v>44951</c:v>
                </c:pt>
                <c:pt idx="13">
                  <c:v>44952</c:v>
                </c:pt>
                <c:pt idx="14">
                  <c:v>44953</c:v>
                </c:pt>
                <c:pt idx="15">
                  <c:v>44956</c:v>
                </c:pt>
              </c:numCache>
            </c:numRef>
          </c:cat>
          <c:val>
            <c:numRef>
              <c:f>fluxo_de_caixa_2!$G$4:$G$19</c:f>
              <c:numCache>
                <c:formatCode>#,##0.00_ ;[Red]\-#,##0.00\ </c:formatCode>
                <c:ptCount val="16"/>
                <c:pt idx="0">
                  <c:v>2100</c:v>
                </c:pt>
                <c:pt idx="1">
                  <c:v>1850</c:v>
                </c:pt>
                <c:pt idx="2">
                  <c:v>-150</c:v>
                </c:pt>
                <c:pt idx="3">
                  <c:v>-500</c:v>
                </c:pt>
                <c:pt idx="4">
                  <c:v>1600</c:v>
                </c:pt>
                <c:pt idx="5">
                  <c:v>1300</c:v>
                </c:pt>
                <c:pt idx="6">
                  <c:v>-3210</c:v>
                </c:pt>
                <c:pt idx="7">
                  <c:v>-1110</c:v>
                </c:pt>
                <c:pt idx="8">
                  <c:v>-1210</c:v>
                </c:pt>
                <c:pt idx="9">
                  <c:v>890</c:v>
                </c:pt>
                <c:pt idx="10">
                  <c:v>134</c:v>
                </c:pt>
                <c:pt idx="11">
                  <c:v>2234</c:v>
                </c:pt>
                <c:pt idx="12">
                  <c:v>2184</c:v>
                </c:pt>
                <c:pt idx="13">
                  <c:v>184</c:v>
                </c:pt>
                <c:pt idx="14">
                  <c:v>-516</c:v>
                </c:pt>
                <c:pt idx="15">
                  <c:v>1584</c:v>
                </c:pt>
              </c:numCache>
            </c:numRef>
          </c:val>
          <c:smooth val="0"/>
          <c:extLst>
            <c:ext xmlns:c16="http://schemas.microsoft.com/office/drawing/2014/chart" uri="{C3380CC4-5D6E-409C-BE32-E72D297353CC}">
              <c16:uniqueId val="{00000000-5D0A-44F5-9B5D-C920CDCDC476}"/>
            </c:ext>
          </c:extLst>
        </c:ser>
        <c:dLbls>
          <c:showLegendKey val="0"/>
          <c:showVal val="0"/>
          <c:showCatName val="0"/>
          <c:showSerName val="0"/>
          <c:showPercent val="0"/>
          <c:showBubbleSize val="0"/>
        </c:dLbls>
        <c:smooth val="0"/>
        <c:axId val="239886336"/>
        <c:axId val="238813760"/>
      </c:lineChart>
      <c:dateAx>
        <c:axId val="239886336"/>
        <c:scaling>
          <c:orientation val="minMax"/>
        </c:scaling>
        <c:delete val="0"/>
        <c:axPos val="b"/>
        <c:numFmt formatCode="m/d/yyyy" sourceLinked="1"/>
        <c:majorTickMark val="out"/>
        <c:minorTickMark val="none"/>
        <c:tickLblPos val="nextTo"/>
        <c:crossAx val="238813760"/>
        <c:crosses val="autoZero"/>
        <c:auto val="1"/>
        <c:lblOffset val="100"/>
        <c:baseTimeUnit val="days"/>
      </c:dateAx>
      <c:valAx>
        <c:axId val="238813760"/>
        <c:scaling>
          <c:orientation val="minMax"/>
        </c:scaling>
        <c:delete val="0"/>
        <c:axPos val="l"/>
        <c:majorGridlines/>
        <c:numFmt formatCode="#,##0.00_ ;[Red]\-#,##0.00\ " sourceLinked="1"/>
        <c:majorTickMark val="out"/>
        <c:minorTickMark val="none"/>
        <c:tickLblPos val="nextTo"/>
        <c:crossAx val="239886336"/>
        <c:crosses val="autoZero"/>
        <c:crossBetween val="between"/>
      </c:valAx>
    </c:plotArea>
    <c:plotVisOnly val="1"/>
    <c:dispBlanksAs val="gap"/>
    <c:showDLblsOverMax val="0"/>
  </c:chart>
  <c:printSettings>
    <c:headerFooter/>
    <c:pageMargins b="0.78740157499999996" l="0.511811024" r="0.511811024" t="0.78740157499999996" header="0.31496062000000002" footer="0.31496062000000002"/>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chart" Target="../charts/chart2.xml"/></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598628</xdr:colOff>
      <xdr:row>2</xdr:row>
      <xdr:rowOff>170953</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1817827" cy="548640"/>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8</xdr:col>
      <xdr:colOff>727343</xdr:colOff>
      <xdr:row>1</xdr:row>
      <xdr:rowOff>15546</xdr:rowOff>
    </xdr:from>
    <xdr:to>
      <xdr:col>12</xdr:col>
      <xdr:colOff>751271</xdr:colOff>
      <xdr:row>3</xdr:row>
      <xdr:rowOff>171041</xdr:rowOff>
    </xdr:to>
    <xdr:pic>
      <xdr:nvPicPr>
        <xdr:cNvPr id="3" name="Picture 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20866" y="197254"/>
          <a:ext cx="2978143" cy="60097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6</xdr:col>
      <xdr:colOff>742121</xdr:colOff>
      <xdr:row>3</xdr:row>
      <xdr:rowOff>0</xdr:rowOff>
    </xdr:from>
    <xdr:to>
      <xdr:col>14</xdr:col>
      <xdr:colOff>46383</xdr:colOff>
      <xdr:row>4</xdr:row>
      <xdr:rowOff>157255</xdr:rowOff>
    </xdr:to>
    <xdr:sp macro="" textlink="">
      <xdr:nvSpPr>
        <xdr:cNvPr id="3" name="CaixaDeTexto 4">
          <a:extLst>
            <a:ext uri="{FF2B5EF4-FFF2-40B4-BE49-F238E27FC236}">
              <a16:creationId xmlns:a16="http://schemas.microsoft.com/office/drawing/2014/main" id="{00000000-0008-0000-0900-000003000000}"/>
            </a:ext>
          </a:extLst>
        </xdr:cNvPr>
        <xdr:cNvSpPr txBox="1"/>
      </xdr:nvSpPr>
      <xdr:spPr>
        <a:xfrm>
          <a:off x="5552660" y="629478"/>
          <a:ext cx="5612297" cy="342786"/>
        </a:xfrm>
        <a:prstGeom prst="rect">
          <a:avLst/>
        </a:prstGeom>
        <a:noFill/>
      </xdr:spPr>
      <xdr:txBody>
        <a:bodyPr wrap="square">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just">
            <a:spcBef>
              <a:spcPts val="1200"/>
            </a:spcBef>
          </a:pPr>
          <a:r>
            <a:rPr lang="pt-PT" sz="1600" b="1" kern="0">
              <a:solidFill>
                <a:sysClr val="windowText" lastClr="000000"/>
              </a:solidFill>
              <a:ea typeface="Calibri" panose="020F0502020204030204" pitchFamily="34" charset="0"/>
              <a:cs typeface="Arial" panose="020B0604020202020204" pitchFamily="34" charset="0"/>
            </a:rPr>
            <a:t>Markup</a:t>
          </a:r>
          <a:r>
            <a:rPr lang="pt-PT" sz="1600" kern="0">
              <a:solidFill>
                <a:sysClr val="windowText" lastClr="000000"/>
              </a:solidFill>
              <a:ea typeface="Calibri" panose="020F0502020204030204" pitchFamily="34" charset="0"/>
              <a:cs typeface="Arial" panose="020B0604020202020204" pitchFamily="34" charset="0"/>
            </a:rPr>
            <a:t> = 1 / [1 – (Saídas Fixas + Imposto sobre Vendas +  Lucro)] </a:t>
          </a:r>
        </a:p>
      </xdr:txBody>
    </xdr:sp>
    <xdr:clientData/>
  </xdr:twoCellAnchor>
  <xdr:twoCellAnchor editAs="oneCell">
    <xdr:from>
      <xdr:col>0</xdr:col>
      <xdr:colOff>0</xdr:colOff>
      <xdr:row>0</xdr:row>
      <xdr:rowOff>0</xdr:rowOff>
    </xdr:from>
    <xdr:to>
      <xdr:col>2</xdr:col>
      <xdr:colOff>598627</xdr:colOff>
      <xdr:row>2</xdr:row>
      <xdr:rowOff>170953</xdr:rowOff>
    </xdr:to>
    <xdr:pic>
      <xdr:nvPicPr>
        <xdr:cNvPr id="4" name="Picture 2">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817827" cy="548640"/>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9</xdr:col>
      <xdr:colOff>682491</xdr:colOff>
      <xdr:row>0</xdr:row>
      <xdr:rowOff>33130</xdr:rowOff>
    </xdr:from>
    <xdr:to>
      <xdr:col>13</xdr:col>
      <xdr:colOff>317518</xdr:colOff>
      <xdr:row>3</xdr:row>
      <xdr:rowOff>6917</xdr:rowOff>
    </xdr:to>
    <xdr:pic>
      <xdr:nvPicPr>
        <xdr:cNvPr id="5" name="Picture 3">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243395" y="33130"/>
          <a:ext cx="2987827" cy="603265"/>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598628</xdr:colOff>
      <xdr:row>2</xdr:row>
      <xdr:rowOff>38431</xdr:rowOff>
    </xdr:to>
    <xdr:pic>
      <xdr:nvPicPr>
        <xdr:cNvPr id="2" name="Picture 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1817827" cy="544333"/>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9</xdr:col>
      <xdr:colOff>715620</xdr:colOff>
      <xdr:row>0</xdr:row>
      <xdr:rowOff>33131</xdr:rowOff>
    </xdr:from>
    <xdr:to>
      <xdr:col>14</xdr:col>
      <xdr:colOff>12717</xdr:colOff>
      <xdr:row>2</xdr:row>
      <xdr:rowOff>126187</xdr:rowOff>
    </xdr:to>
    <xdr:pic>
      <xdr:nvPicPr>
        <xdr:cNvPr id="3" name="Picture 3">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51800" y="33131"/>
          <a:ext cx="2977557" cy="598627"/>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598628</xdr:colOff>
      <xdr:row>2</xdr:row>
      <xdr:rowOff>38431</xdr:rowOff>
    </xdr:to>
    <xdr:pic>
      <xdr:nvPicPr>
        <xdr:cNvPr id="2" name="Picture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1817827" cy="548971"/>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9</xdr:col>
      <xdr:colOff>715620</xdr:colOff>
      <xdr:row>0</xdr:row>
      <xdr:rowOff>33131</xdr:rowOff>
    </xdr:from>
    <xdr:to>
      <xdr:col>14</xdr:col>
      <xdr:colOff>12717</xdr:colOff>
      <xdr:row>2</xdr:row>
      <xdr:rowOff>126187</xdr:rowOff>
    </xdr:to>
    <xdr:pic>
      <xdr:nvPicPr>
        <xdr:cNvPr id="3" name="Picture 3">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51800" y="33131"/>
          <a:ext cx="2977557" cy="603596"/>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598627</xdr:colOff>
      <xdr:row>2</xdr:row>
      <xdr:rowOff>170953</xdr:rowOff>
    </xdr:to>
    <xdr:pic>
      <xdr:nvPicPr>
        <xdr:cNvPr id="2" name="Picture 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817827" cy="548640"/>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9</xdr:col>
      <xdr:colOff>556596</xdr:colOff>
      <xdr:row>0</xdr:row>
      <xdr:rowOff>46385</xdr:rowOff>
    </xdr:from>
    <xdr:to>
      <xdr:col>11</xdr:col>
      <xdr:colOff>6093</xdr:colOff>
      <xdr:row>3</xdr:row>
      <xdr:rowOff>20172</xdr:rowOff>
    </xdr:to>
    <xdr:pic>
      <xdr:nvPicPr>
        <xdr:cNvPr id="3" name="Picture 3">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680179" y="46385"/>
          <a:ext cx="2987827" cy="603265"/>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598627</xdr:colOff>
      <xdr:row>2</xdr:row>
      <xdr:rowOff>177579</xdr:rowOff>
    </xdr:to>
    <xdr:pic>
      <xdr:nvPicPr>
        <xdr:cNvPr id="2" name="Picture 2">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817827" cy="548640"/>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10</xdr:col>
      <xdr:colOff>245159</xdr:colOff>
      <xdr:row>0</xdr:row>
      <xdr:rowOff>33130</xdr:rowOff>
    </xdr:from>
    <xdr:to>
      <xdr:col>14</xdr:col>
      <xdr:colOff>595803</xdr:colOff>
      <xdr:row>3</xdr:row>
      <xdr:rowOff>73178</xdr:rowOff>
    </xdr:to>
    <xdr:pic>
      <xdr:nvPicPr>
        <xdr:cNvPr id="3" name="Picture 3">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243385" y="33130"/>
          <a:ext cx="2987827" cy="603265"/>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13</xdr:col>
      <xdr:colOff>205409</xdr:colOff>
      <xdr:row>2</xdr:row>
      <xdr:rowOff>6626</xdr:rowOff>
    </xdr:from>
    <xdr:to>
      <xdr:col>19</xdr:col>
      <xdr:colOff>907774</xdr:colOff>
      <xdr:row>24</xdr:row>
      <xdr:rowOff>46383</xdr:rowOff>
    </xdr:to>
    <xdr:graphicFrame macro="">
      <xdr:nvGraphicFramePr>
        <xdr:cNvPr id="2" name="Gráfico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598627</xdr:colOff>
      <xdr:row>2</xdr:row>
      <xdr:rowOff>170953</xdr:rowOff>
    </xdr:to>
    <xdr:pic>
      <xdr:nvPicPr>
        <xdr:cNvPr id="3" name="Picture 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817827" cy="548640"/>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8</xdr:col>
      <xdr:colOff>821635</xdr:colOff>
      <xdr:row>0</xdr:row>
      <xdr:rowOff>86139</xdr:rowOff>
    </xdr:from>
    <xdr:to>
      <xdr:col>11</xdr:col>
      <xdr:colOff>569305</xdr:colOff>
      <xdr:row>3</xdr:row>
      <xdr:rowOff>59926</xdr:rowOff>
    </xdr:to>
    <xdr:pic>
      <xdr:nvPicPr>
        <xdr:cNvPr id="4" name="Picture 3">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276522" y="86139"/>
          <a:ext cx="2987827" cy="603265"/>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7</xdr:col>
      <xdr:colOff>596349</xdr:colOff>
      <xdr:row>12</xdr:row>
      <xdr:rowOff>66261</xdr:rowOff>
    </xdr:from>
    <xdr:to>
      <xdr:col>14</xdr:col>
      <xdr:colOff>337931</xdr:colOff>
      <xdr:row>34</xdr:row>
      <xdr:rowOff>159028</xdr:rowOff>
    </xdr:to>
    <xdr:graphicFrame macro="">
      <xdr:nvGraphicFramePr>
        <xdr:cNvPr id="2" name="Gráfico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598627</xdr:colOff>
      <xdr:row>2</xdr:row>
      <xdr:rowOff>170953</xdr:rowOff>
    </xdr:to>
    <xdr:pic>
      <xdr:nvPicPr>
        <xdr:cNvPr id="4" name="Picture 2">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817827" cy="548640"/>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9</xdr:col>
      <xdr:colOff>0</xdr:colOff>
      <xdr:row>0</xdr:row>
      <xdr:rowOff>72887</xdr:rowOff>
    </xdr:from>
    <xdr:to>
      <xdr:col>12</xdr:col>
      <xdr:colOff>456662</xdr:colOff>
      <xdr:row>3</xdr:row>
      <xdr:rowOff>46674</xdr:rowOff>
    </xdr:to>
    <xdr:pic>
      <xdr:nvPicPr>
        <xdr:cNvPr id="5" name="Picture 3">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925339" y="72887"/>
          <a:ext cx="2987827" cy="603265"/>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68580</xdr:colOff>
      <xdr:row>0</xdr:row>
      <xdr:rowOff>106680</xdr:rowOff>
    </xdr:from>
    <xdr:to>
      <xdr:col>15</xdr:col>
      <xdr:colOff>373380</xdr:colOff>
      <xdr:row>5</xdr:row>
      <xdr:rowOff>0</xdr:rowOff>
    </xdr:to>
    <xdr:sp macro="" textlink="">
      <xdr:nvSpPr>
        <xdr:cNvPr id="2" name="Título 1">
          <a:extLst>
            <a:ext uri="{FF2B5EF4-FFF2-40B4-BE49-F238E27FC236}">
              <a16:creationId xmlns:a16="http://schemas.microsoft.com/office/drawing/2014/main" id="{00000000-0008-0000-0700-000002000000}"/>
            </a:ext>
          </a:extLst>
        </xdr:cNvPr>
        <xdr:cNvSpPr>
          <a:spLocks noGrp="1"/>
        </xdr:cNvSpPr>
      </xdr:nvSpPr>
      <xdr:spPr>
        <a:xfrm>
          <a:off x="1287780" y="106680"/>
          <a:ext cx="8366760" cy="731520"/>
        </a:xfrm>
        <a:prstGeom prst="rect">
          <a:avLst/>
        </a:prstGeom>
      </xdr:spPr>
      <xdr:txBody>
        <a:bodyPr vert="horz" wrap="square" lIns="91440" tIns="45720" rIns="91440" bIns="45720" rtlCol="0" anchor="ctr">
          <a:normAutofit/>
        </a:bodyPr>
        <a:lstStyle>
          <a:lvl1pPr algn="ctr" defTabSz="914400" rtl="0" eaLnBrk="1" latinLnBrk="0" hangingPunct="1">
            <a:spcBef>
              <a:spcPct val="0"/>
            </a:spcBef>
            <a:buNone/>
            <a:defRPr sz="4400" kern="1200">
              <a:solidFill>
                <a:schemeClr val="tx1"/>
              </a:solidFill>
              <a:latin typeface="+mj-lt"/>
              <a:ea typeface="+mj-ea"/>
              <a:cs typeface="+mj-cs"/>
            </a:defRPr>
          </a:lvl1pPr>
        </a:lstStyle>
        <a:p>
          <a:r>
            <a:rPr lang="pt-PT" sz="2800">
              <a:solidFill>
                <a:schemeClr val="tx2">
                  <a:lumMod val="75000"/>
                </a:schemeClr>
              </a:solidFill>
            </a:rPr>
            <a:t>Composição do Preço</a:t>
          </a:r>
        </a:p>
      </xdr:txBody>
    </xdr:sp>
    <xdr:clientData/>
  </xdr:twoCellAnchor>
  <xdr:twoCellAnchor>
    <xdr:from>
      <xdr:col>2</xdr:col>
      <xdr:colOff>92718</xdr:colOff>
      <xdr:row>5</xdr:row>
      <xdr:rowOff>137780</xdr:rowOff>
    </xdr:from>
    <xdr:to>
      <xdr:col>4</xdr:col>
      <xdr:colOff>25646</xdr:colOff>
      <xdr:row>11</xdr:row>
      <xdr:rowOff>85758</xdr:rowOff>
    </xdr:to>
    <xdr:sp macro="" textlink="">
      <xdr:nvSpPr>
        <xdr:cNvPr id="3" name="Retângulo 2">
          <a:extLst>
            <a:ext uri="{FF2B5EF4-FFF2-40B4-BE49-F238E27FC236}">
              <a16:creationId xmlns:a16="http://schemas.microsoft.com/office/drawing/2014/main" id="{00000000-0008-0000-0700-000003000000}"/>
            </a:ext>
          </a:extLst>
        </xdr:cNvPr>
        <xdr:cNvSpPr/>
      </xdr:nvSpPr>
      <xdr:spPr>
        <a:xfrm>
          <a:off x="1311918" y="975980"/>
          <a:ext cx="1289288" cy="953818"/>
        </a:xfrm>
        <a:prstGeom prst="rect">
          <a:avLst/>
        </a:prstGeom>
        <a:solidFill>
          <a:srgbClr val="FFC0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pt-BR" b="1">
              <a:solidFill>
                <a:schemeClr val="tx1"/>
              </a:solidFill>
            </a:rPr>
            <a:t>Variáveis</a:t>
          </a:r>
          <a:endParaRPr lang="pt-PT" b="1">
            <a:solidFill>
              <a:schemeClr val="tx1"/>
            </a:solidFill>
          </a:endParaRPr>
        </a:p>
      </xdr:txBody>
    </xdr:sp>
    <xdr:clientData/>
  </xdr:twoCellAnchor>
  <xdr:twoCellAnchor editAs="oneCell">
    <xdr:from>
      <xdr:col>4</xdr:col>
      <xdr:colOff>152370</xdr:colOff>
      <xdr:row>7</xdr:row>
      <xdr:rowOff>121043</xdr:rowOff>
    </xdr:from>
    <xdr:to>
      <xdr:col>4</xdr:col>
      <xdr:colOff>385686</xdr:colOff>
      <xdr:row>9</xdr:row>
      <xdr:rowOff>19079</xdr:rowOff>
    </xdr:to>
    <xdr:pic>
      <xdr:nvPicPr>
        <xdr:cNvPr id="4" name="Picture 2" descr="Sinal de mais - ícones de sinais grátis">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7930" y="1294523"/>
          <a:ext cx="233316" cy="2333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221995</xdr:colOff>
      <xdr:row>7</xdr:row>
      <xdr:rowOff>100758</xdr:rowOff>
    </xdr:from>
    <xdr:to>
      <xdr:col>12</xdr:col>
      <xdr:colOff>477438</xdr:colOff>
      <xdr:row>9</xdr:row>
      <xdr:rowOff>20921</xdr:rowOff>
    </xdr:to>
    <xdr:pic>
      <xdr:nvPicPr>
        <xdr:cNvPr id="5" name="Picture 7">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74355" y="1274238"/>
          <a:ext cx="255443" cy="255443"/>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twoCellAnchor>
    <xdr:from>
      <xdr:col>4</xdr:col>
      <xdr:colOff>528856</xdr:colOff>
      <xdr:row>5</xdr:row>
      <xdr:rowOff>123733</xdr:rowOff>
    </xdr:from>
    <xdr:to>
      <xdr:col>6</xdr:col>
      <xdr:colOff>461784</xdr:colOff>
      <xdr:row>11</xdr:row>
      <xdr:rowOff>71711</xdr:rowOff>
    </xdr:to>
    <xdr:sp macro="" textlink="">
      <xdr:nvSpPr>
        <xdr:cNvPr id="6" name="Retângulo 5">
          <a:extLst>
            <a:ext uri="{FF2B5EF4-FFF2-40B4-BE49-F238E27FC236}">
              <a16:creationId xmlns:a16="http://schemas.microsoft.com/office/drawing/2014/main" id="{00000000-0008-0000-0700-000006000000}"/>
            </a:ext>
          </a:extLst>
        </xdr:cNvPr>
        <xdr:cNvSpPr/>
      </xdr:nvSpPr>
      <xdr:spPr>
        <a:xfrm>
          <a:off x="3104416" y="961933"/>
          <a:ext cx="1152128" cy="953818"/>
        </a:xfrm>
        <a:prstGeom prst="rect">
          <a:avLst/>
        </a:prstGeom>
        <a:solidFill>
          <a:schemeClr val="accent6">
            <a:lumMod val="7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pt-BR" b="1">
              <a:solidFill>
                <a:schemeClr val="tx1"/>
              </a:solidFill>
            </a:rPr>
            <a:t>Fixas</a:t>
          </a:r>
          <a:endParaRPr lang="pt-PT" b="1">
            <a:solidFill>
              <a:schemeClr val="tx1"/>
            </a:solidFill>
          </a:endParaRPr>
        </a:p>
      </xdr:txBody>
    </xdr:sp>
    <xdr:clientData/>
  </xdr:twoCellAnchor>
  <xdr:twoCellAnchor editAs="oneCell">
    <xdr:from>
      <xdr:col>6</xdr:col>
      <xdr:colOff>589354</xdr:colOff>
      <xdr:row>7</xdr:row>
      <xdr:rowOff>106996</xdr:rowOff>
    </xdr:from>
    <xdr:to>
      <xdr:col>7</xdr:col>
      <xdr:colOff>213070</xdr:colOff>
      <xdr:row>9</xdr:row>
      <xdr:rowOff>5032</xdr:rowOff>
    </xdr:to>
    <xdr:pic>
      <xdr:nvPicPr>
        <xdr:cNvPr id="7" name="Picture 2" descr="Sinal de mais - ícones de sinais grátis">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4114" y="1280476"/>
          <a:ext cx="233316" cy="2333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184470</xdr:colOff>
      <xdr:row>5</xdr:row>
      <xdr:rowOff>139622</xdr:rowOff>
    </xdr:from>
    <xdr:to>
      <xdr:col>12</xdr:col>
      <xdr:colOff>117398</xdr:colOff>
      <xdr:row>11</xdr:row>
      <xdr:rowOff>87600</xdr:rowOff>
    </xdr:to>
    <xdr:sp macro="" textlink="">
      <xdr:nvSpPr>
        <xdr:cNvPr id="8" name="Retângulo 7">
          <a:extLst>
            <a:ext uri="{FF2B5EF4-FFF2-40B4-BE49-F238E27FC236}">
              <a16:creationId xmlns:a16="http://schemas.microsoft.com/office/drawing/2014/main" id="{00000000-0008-0000-0700-000008000000}"/>
            </a:ext>
          </a:extLst>
        </xdr:cNvPr>
        <xdr:cNvSpPr/>
      </xdr:nvSpPr>
      <xdr:spPr>
        <a:xfrm>
          <a:off x="6417630" y="977822"/>
          <a:ext cx="1152128" cy="953818"/>
        </a:xfrm>
        <a:prstGeom prst="rect">
          <a:avLst/>
        </a:prstGeom>
        <a:solidFill>
          <a:srgbClr val="92D05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pt-BR" b="1">
              <a:solidFill>
                <a:schemeClr val="tx1"/>
              </a:solidFill>
            </a:rPr>
            <a:t>Lucro</a:t>
          </a:r>
          <a:endParaRPr lang="pt-PT" b="1">
            <a:solidFill>
              <a:schemeClr val="tx1"/>
            </a:solidFill>
          </a:endParaRPr>
        </a:p>
      </xdr:txBody>
    </xdr:sp>
    <xdr:clientData/>
  </xdr:twoCellAnchor>
  <xdr:twoCellAnchor>
    <xdr:from>
      <xdr:col>13</xdr:col>
      <xdr:colOff>83862</xdr:colOff>
      <xdr:row>5</xdr:row>
      <xdr:rowOff>139622</xdr:rowOff>
    </xdr:from>
    <xdr:to>
      <xdr:col>15</xdr:col>
      <xdr:colOff>520846</xdr:colOff>
      <xdr:row>11</xdr:row>
      <xdr:rowOff>87600</xdr:rowOff>
    </xdr:to>
    <xdr:sp macro="" textlink="">
      <xdr:nvSpPr>
        <xdr:cNvPr id="9" name="Retângulo 8">
          <a:extLst>
            <a:ext uri="{FF2B5EF4-FFF2-40B4-BE49-F238E27FC236}">
              <a16:creationId xmlns:a16="http://schemas.microsoft.com/office/drawing/2014/main" id="{00000000-0008-0000-0700-000009000000}"/>
            </a:ext>
          </a:extLst>
        </xdr:cNvPr>
        <xdr:cNvSpPr/>
      </xdr:nvSpPr>
      <xdr:spPr>
        <a:xfrm>
          <a:off x="8145822" y="977822"/>
          <a:ext cx="1656184" cy="953818"/>
        </a:xfrm>
        <a:prstGeom prst="rect">
          <a:avLst/>
        </a:prstGeom>
        <a:solidFill>
          <a:srgbClr val="00B0F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pt-BR" b="1">
              <a:solidFill>
                <a:schemeClr val="tx1"/>
              </a:solidFill>
            </a:rPr>
            <a:t>Preço de Venda</a:t>
          </a:r>
          <a:endParaRPr lang="pt-PT" b="1">
            <a:solidFill>
              <a:schemeClr val="tx1"/>
            </a:solidFill>
          </a:endParaRPr>
        </a:p>
      </xdr:txBody>
    </xdr:sp>
    <xdr:clientData/>
  </xdr:twoCellAnchor>
  <xdr:twoCellAnchor>
    <xdr:from>
      <xdr:col>7</xdr:col>
      <xdr:colOff>357086</xdr:colOff>
      <xdr:row>5</xdr:row>
      <xdr:rowOff>123733</xdr:rowOff>
    </xdr:from>
    <xdr:to>
      <xdr:col>9</xdr:col>
      <xdr:colOff>290014</xdr:colOff>
      <xdr:row>11</xdr:row>
      <xdr:rowOff>71711</xdr:rowOff>
    </xdr:to>
    <xdr:sp macro="" textlink="">
      <xdr:nvSpPr>
        <xdr:cNvPr id="10" name="Retângulo 9">
          <a:extLst>
            <a:ext uri="{FF2B5EF4-FFF2-40B4-BE49-F238E27FC236}">
              <a16:creationId xmlns:a16="http://schemas.microsoft.com/office/drawing/2014/main" id="{00000000-0008-0000-0700-00000A000000}"/>
            </a:ext>
          </a:extLst>
        </xdr:cNvPr>
        <xdr:cNvSpPr/>
      </xdr:nvSpPr>
      <xdr:spPr>
        <a:xfrm>
          <a:off x="4761446" y="961933"/>
          <a:ext cx="1152128" cy="953818"/>
        </a:xfrm>
        <a:prstGeom prst="rect">
          <a:avLst/>
        </a:prstGeom>
        <a:solidFill>
          <a:srgbClr val="FF00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pt-BR" b="1">
              <a:solidFill>
                <a:schemeClr val="tx1"/>
              </a:solidFill>
            </a:rPr>
            <a:t>Impostos</a:t>
          </a:r>
          <a:endParaRPr lang="pt-PT" b="1">
            <a:solidFill>
              <a:schemeClr val="tx1"/>
            </a:solidFill>
          </a:endParaRPr>
        </a:p>
      </xdr:txBody>
    </xdr:sp>
    <xdr:clientData/>
  </xdr:twoCellAnchor>
  <xdr:twoCellAnchor editAs="oneCell">
    <xdr:from>
      <xdr:col>9</xdr:col>
      <xdr:colOff>416738</xdr:colOff>
      <xdr:row>7</xdr:row>
      <xdr:rowOff>121042</xdr:rowOff>
    </xdr:from>
    <xdr:to>
      <xdr:col>10</xdr:col>
      <xdr:colOff>40454</xdr:colOff>
      <xdr:row>9</xdr:row>
      <xdr:rowOff>19078</xdr:rowOff>
    </xdr:to>
    <xdr:pic>
      <xdr:nvPicPr>
        <xdr:cNvPr id="11" name="Picture 2" descr="Sinal de mais - ícones de sinais grátis">
          <a:extLst>
            <a:ext uri="{FF2B5EF4-FFF2-40B4-BE49-F238E27FC236}">
              <a16:creationId xmlns:a16="http://schemas.microsoft.com/office/drawing/2014/main" id="{00000000-0008-0000-07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40298" y="1294522"/>
          <a:ext cx="233316" cy="2333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91440</xdr:colOff>
      <xdr:row>13</xdr:row>
      <xdr:rowOff>45720</xdr:rowOff>
    </xdr:from>
    <xdr:to>
      <xdr:col>15</xdr:col>
      <xdr:colOff>519568</xdr:colOff>
      <xdr:row>26</xdr:row>
      <xdr:rowOff>32773</xdr:rowOff>
    </xdr:to>
    <xdr:sp macro="" textlink="">
      <xdr:nvSpPr>
        <xdr:cNvPr id="12" name="CaixaDeTexto 4">
          <a:extLst>
            <a:ext uri="{FF2B5EF4-FFF2-40B4-BE49-F238E27FC236}">
              <a16:creationId xmlns:a16="http://schemas.microsoft.com/office/drawing/2014/main" id="{00000000-0008-0000-0700-00000C000000}"/>
            </a:ext>
          </a:extLst>
        </xdr:cNvPr>
        <xdr:cNvSpPr txBox="1"/>
      </xdr:nvSpPr>
      <xdr:spPr>
        <a:xfrm>
          <a:off x="1310640" y="2423160"/>
          <a:ext cx="8490088" cy="2364493"/>
        </a:xfrm>
        <a:prstGeom prst="rect">
          <a:avLst/>
        </a:prstGeom>
        <a:noFill/>
      </xdr:spPr>
      <xdr:txBody>
        <a:bodyPr wrap="square">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Bef>
              <a:spcPts val="1200"/>
            </a:spcBef>
          </a:pPr>
          <a:r>
            <a:rPr lang="pt-PT" sz="1600" b="1" kern="0">
              <a:solidFill>
                <a:schemeClr val="tx2">
                  <a:lumMod val="75000"/>
                </a:schemeClr>
              </a:solidFill>
              <a:ea typeface="Calibri" panose="020F0502020204030204" pitchFamily="34" charset="0"/>
              <a:cs typeface="Arial" panose="020B0604020202020204" pitchFamily="34" charset="0"/>
            </a:rPr>
            <a:t>Preço com base em Custos</a:t>
          </a:r>
        </a:p>
        <a:p>
          <a:pPr algn="just">
            <a:spcBef>
              <a:spcPts val="1200"/>
            </a:spcBef>
          </a:pPr>
          <a:r>
            <a:rPr lang="pt-PT" sz="1600" b="1" kern="0">
              <a:solidFill>
                <a:schemeClr val="tx2">
                  <a:lumMod val="75000"/>
                </a:schemeClr>
              </a:solidFill>
              <a:ea typeface="Calibri" panose="020F0502020204030204" pitchFamily="34" charset="0"/>
              <a:cs typeface="Arial" panose="020B0604020202020204" pitchFamily="34" charset="0"/>
            </a:rPr>
            <a:t>Markup</a:t>
          </a:r>
          <a:r>
            <a:rPr lang="pt-PT" sz="1600" kern="0">
              <a:solidFill>
                <a:schemeClr val="tx2">
                  <a:lumMod val="75000"/>
                </a:schemeClr>
              </a:solidFill>
              <a:ea typeface="Calibri" panose="020F0502020204030204" pitchFamily="34" charset="0"/>
              <a:cs typeface="Arial" panose="020B0604020202020204" pitchFamily="34" charset="0"/>
            </a:rPr>
            <a:t> = 1 / [1 – (F + IV + L)]</a:t>
          </a:r>
        </a:p>
        <a:p>
          <a:pPr algn="just">
            <a:spcBef>
              <a:spcPts val="1200"/>
            </a:spcBef>
          </a:pPr>
          <a:r>
            <a:rPr lang="pt-PT" sz="1600" b="1" kern="0">
              <a:solidFill>
                <a:schemeClr val="tx2">
                  <a:lumMod val="75000"/>
                </a:schemeClr>
              </a:solidFill>
              <a:ea typeface="Calibri" panose="020F0502020204030204" pitchFamily="34" charset="0"/>
              <a:cs typeface="Arial" panose="020B0604020202020204" pitchFamily="34" charset="0"/>
            </a:rPr>
            <a:t>F</a:t>
          </a:r>
          <a:r>
            <a:rPr lang="pt-PT" sz="1600" kern="0">
              <a:solidFill>
                <a:schemeClr val="tx2">
                  <a:lumMod val="75000"/>
                </a:schemeClr>
              </a:solidFill>
              <a:ea typeface="Calibri" panose="020F0502020204030204" pitchFamily="34" charset="0"/>
              <a:cs typeface="Arial" panose="020B0604020202020204" pitchFamily="34" charset="0"/>
            </a:rPr>
            <a:t> = Fixas</a:t>
          </a:r>
        </a:p>
        <a:p>
          <a:pPr algn="just">
            <a:spcBef>
              <a:spcPts val="1200"/>
            </a:spcBef>
          </a:pPr>
          <a:r>
            <a:rPr lang="pt-PT" sz="1600" b="1" kern="0">
              <a:solidFill>
                <a:schemeClr val="tx2">
                  <a:lumMod val="75000"/>
                </a:schemeClr>
              </a:solidFill>
              <a:ea typeface="Calibri" panose="020F0502020204030204" pitchFamily="34" charset="0"/>
              <a:cs typeface="Arial" panose="020B0604020202020204" pitchFamily="34" charset="0"/>
            </a:rPr>
            <a:t>IV</a:t>
          </a:r>
          <a:r>
            <a:rPr lang="pt-PT" sz="1600" kern="0">
              <a:solidFill>
                <a:schemeClr val="tx2">
                  <a:lumMod val="75000"/>
                </a:schemeClr>
              </a:solidFill>
              <a:ea typeface="Calibri" panose="020F0502020204030204" pitchFamily="34" charset="0"/>
              <a:cs typeface="Arial" panose="020B0604020202020204" pitchFamily="34" charset="0"/>
            </a:rPr>
            <a:t> = Imposto sobre Vendas </a:t>
          </a:r>
        </a:p>
        <a:p>
          <a:pPr algn="just">
            <a:spcBef>
              <a:spcPts val="1200"/>
            </a:spcBef>
          </a:pPr>
          <a:r>
            <a:rPr lang="pt-PT" sz="1600" b="1" kern="0">
              <a:solidFill>
                <a:schemeClr val="tx2">
                  <a:lumMod val="75000"/>
                </a:schemeClr>
              </a:solidFill>
              <a:ea typeface="Calibri" panose="020F0502020204030204" pitchFamily="34" charset="0"/>
              <a:cs typeface="Arial" panose="020B0604020202020204" pitchFamily="34" charset="0"/>
            </a:rPr>
            <a:t>L</a:t>
          </a:r>
          <a:r>
            <a:rPr lang="pt-PT" sz="1600" kern="0">
              <a:solidFill>
                <a:schemeClr val="tx2">
                  <a:lumMod val="75000"/>
                </a:schemeClr>
              </a:solidFill>
              <a:ea typeface="Calibri" panose="020F0502020204030204" pitchFamily="34" charset="0"/>
              <a:cs typeface="Arial" panose="020B0604020202020204" pitchFamily="34" charset="0"/>
            </a:rPr>
            <a:t>= Lucro </a:t>
          </a:r>
        </a:p>
        <a:p>
          <a:pPr algn="just">
            <a:spcBef>
              <a:spcPts val="1200"/>
            </a:spcBef>
          </a:pPr>
          <a:r>
            <a:rPr lang="pt-BR" sz="1600" b="1" kern="0">
              <a:solidFill>
                <a:schemeClr val="tx2">
                  <a:lumMod val="75000"/>
                </a:schemeClr>
              </a:solidFill>
              <a:ea typeface="Calibri" panose="020F0502020204030204" pitchFamily="34" charset="0"/>
              <a:cs typeface="Arial" panose="020B0604020202020204" pitchFamily="34" charset="0"/>
            </a:rPr>
            <a:t>Obs.: F, IV e L devem estar na forma percentual.</a:t>
          </a:r>
          <a:endParaRPr lang="pt-PT" sz="1600" b="1" kern="0">
            <a:solidFill>
              <a:schemeClr val="tx2">
                <a:lumMod val="75000"/>
              </a:schemeClr>
            </a:solidFill>
            <a:ea typeface="Calibri" panose="020F0502020204030204" pitchFamily="34" charset="0"/>
            <a:cs typeface="Arial" panose="020B0604020202020204" pitchFamily="34" charset="0"/>
          </a:endParaRPr>
        </a:p>
      </xdr:txBody>
    </xdr:sp>
    <xdr:clientData/>
  </xdr:twoCellAnchor>
  <xdr:twoCellAnchor editAs="oneCell">
    <xdr:from>
      <xdr:col>0</xdr:col>
      <xdr:colOff>0</xdr:colOff>
      <xdr:row>0</xdr:row>
      <xdr:rowOff>0</xdr:rowOff>
    </xdr:from>
    <xdr:to>
      <xdr:col>2</xdr:col>
      <xdr:colOff>598627</xdr:colOff>
      <xdr:row>3</xdr:row>
      <xdr:rowOff>0</xdr:rowOff>
    </xdr:to>
    <xdr:pic>
      <xdr:nvPicPr>
        <xdr:cNvPr id="13" name="Picture 2">
          <a:extLst>
            <a:ext uri="{FF2B5EF4-FFF2-40B4-BE49-F238E27FC236}">
              <a16:creationId xmlns:a16="http://schemas.microsoft.com/office/drawing/2014/main" id="{00000000-0008-0000-0700-00000D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17827" cy="548640"/>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18</xdr:col>
      <xdr:colOff>0</xdr:colOff>
      <xdr:row>0</xdr:row>
      <xdr:rowOff>53340</xdr:rowOff>
    </xdr:from>
    <xdr:to>
      <xdr:col>22</xdr:col>
      <xdr:colOff>549427</xdr:colOff>
      <xdr:row>3</xdr:row>
      <xdr:rowOff>107965</xdr:rowOff>
    </xdr:to>
    <xdr:pic>
      <xdr:nvPicPr>
        <xdr:cNvPr id="14" name="Picture 3">
          <a:extLst>
            <a:ext uri="{FF2B5EF4-FFF2-40B4-BE49-F238E27FC236}">
              <a16:creationId xmlns:a16="http://schemas.microsoft.com/office/drawing/2014/main" id="{00000000-0008-0000-0700-00000E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109960" y="53340"/>
          <a:ext cx="2987827" cy="603265"/>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22860</xdr:colOff>
      <xdr:row>0</xdr:row>
      <xdr:rowOff>22860</xdr:rowOff>
    </xdr:from>
    <xdr:to>
      <xdr:col>3</xdr:col>
      <xdr:colOff>11887</xdr:colOff>
      <xdr:row>3</xdr:row>
      <xdr:rowOff>20872</xdr:rowOff>
    </xdr:to>
    <xdr:pic>
      <xdr:nvPicPr>
        <xdr:cNvPr id="2" name="Picture 2">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 y="22860"/>
          <a:ext cx="1817827" cy="548640"/>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9</xdr:col>
      <xdr:colOff>428376</xdr:colOff>
      <xdr:row>0</xdr:row>
      <xdr:rowOff>88458</xdr:rowOff>
    </xdr:from>
    <xdr:to>
      <xdr:col>13</xdr:col>
      <xdr:colOff>593490</xdr:colOff>
      <xdr:row>3</xdr:row>
      <xdr:rowOff>141095</xdr:rowOff>
    </xdr:to>
    <xdr:pic>
      <xdr:nvPicPr>
        <xdr:cNvPr id="3" name="Picture 3">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260950" y="88458"/>
          <a:ext cx="2987827" cy="609228"/>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F2:Q33"/>
  <sheetViews>
    <sheetView showGridLines="0" zoomScale="130" zoomScaleNormal="130" workbookViewId="0">
      <selection activeCell="F17" sqref="F17"/>
    </sheetView>
  </sheetViews>
  <sheetFormatPr defaultRowHeight="14.4" x14ac:dyDescent="0.3"/>
  <cols>
    <col min="1" max="5" width="8.88671875" style="1"/>
    <col min="6" max="6" width="32" style="1" bestFit="1" customWidth="1"/>
    <col min="7" max="7" width="13.77734375" style="1" bestFit="1" customWidth="1"/>
    <col min="8" max="8" width="8.88671875" style="1"/>
    <col min="9" max="12" width="10.77734375" style="1" customWidth="1"/>
    <col min="13" max="13" width="11.77734375" style="1" customWidth="1"/>
    <col min="14" max="14" width="9.5546875" style="1" customWidth="1"/>
    <col min="15" max="15" width="16.6640625" style="1" bestFit="1" customWidth="1"/>
    <col min="16" max="16" width="10.6640625" style="1" customWidth="1"/>
    <col min="17" max="17" width="13.109375" style="1" bestFit="1" customWidth="1"/>
    <col min="18" max="18" width="14" style="1" bestFit="1" customWidth="1"/>
    <col min="19" max="19" width="12.88671875" style="1" customWidth="1"/>
    <col min="20" max="20" width="13" style="1" customWidth="1"/>
    <col min="21" max="16384" width="8.88671875" style="1"/>
  </cols>
  <sheetData>
    <row r="2" spans="6:15" ht="15" thickBot="1" x14ac:dyDescent="0.35">
      <c r="M2" s="11"/>
      <c r="N2" s="11"/>
      <c r="O2" s="11"/>
    </row>
    <row r="3" spans="6:15" ht="19.95" customHeight="1" x14ac:dyDescent="0.3">
      <c r="F3" s="23" t="s">
        <v>23</v>
      </c>
      <c r="G3" s="24" t="s">
        <v>42</v>
      </c>
    </row>
    <row r="4" spans="6:15" x14ac:dyDescent="0.3">
      <c r="F4" s="37" t="s">
        <v>24</v>
      </c>
      <c r="G4" s="16">
        <v>1500</v>
      </c>
    </row>
    <row r="5" spans="6:15" x14ac:dyDescent="0.3">
      <c r="F5" s="37" t="s">
        <v>25</v>
      </c>
      <c r="G5" s="16">
        <v>3000</v>
      </c>
    </row>
    <row r="6" spans="6:15" x14ac:dyDescent="0.3">
      <c r="F6" s="37" t="s">
        <v>26</v>
      </c>
      <c r="G6" s="16">
        <v>1500</v>
      </c>
    </row>
    <row r="7" spans="6:15" x14ac:dyDescent="0.3">
      <c r="F7" s="37" t="s">
        <v>29</v>
      </c>
      <c r="G7" s="16">
        <v>1000</v>
      </c>
    </row>
    <row r="8" spans="6:15" x14ac:dyDescent="0.3">
      <c r="F8" s="37" t="s">
        <v>7</v>
      </c>
      <c r="G8" s="16">
        <v>3000</v>
      </c>
    </row>
    <row r="9" spans="6:15" x14ac:dyDescent="0.3">
      <c r="F9" s="1" t="s">
        <v>126</v>
      </c>
      <c r="G9" s="16">
        <v>2000</v>
      </c>
    </row>
    <row r="10" spans="6:15" x14ac:dyDescent="0.3">
      <c r="F10" s="38" t="s">
        <v>28</v>
      </c>
      <c r="G10" s="17">
        <v>1000</v>
      </c>
    </row>
    <row r="11" spans="6:15" ht="15" thickBot="1" x14ac:dyDescent="0.35">
      <c r="F11" s="18" t="s">
        <v>6</v>
      </c>
      <c r="G11" s="19">
        <f>SUM(G4:G10)</f>
        <v>13000</v>
      </c>
    </row>
    <row r="17" spans="13:17" x14ac:dyDescent="0.3">
      <c r="M17" s="14"/>
    </row>
    <row r="21" spans="13:17" ht="19.95" customHeight="1" x14ac:dyDescent="0.3"/>
    <row r="25" spans="13:17" x14ac:dyDescent="0.3">
      <c r="P25" s="11"/>
      <c r="Q25" s="11"/>
    </row>
    <row r="26" spans="13:17" x14ac:dyDescent="0.3">
      <c r="P26" s="11"/>
      <c r="Q26" s="11"/>
    </row>
    <row r="27" spans="13:17" x14ac:dyDescent="0.3">
      <c r="P27" s="11"/>
      <c r="Q27" s="11"/>
    </row>
    <row r="28" spans="13:17" x14ac:dyDescent="0.3">
      <c r="P28" s="11"/>
      <c r="Q28" s="11"/>
    </row>
    <row r="29" spans="13:17" x14ac:dyDescent="0.3">
      <c r="P29" s="11"/>
      <c r="Q29" s="11"/>
    </row>
    <row r="30" spans="13:17" x14ac:dyDescent="0.3">
      <c r="P30" s="12"/>
      <c r="Q30" s="11"/>
    </row>
    <row r="31" spans="13:17" x14ac:dyDescent="0.3">
      <c r="P31" s="11"/>
      <c r="Q31" s="13"/>
    </row>
    <row r="32" spans="13:17" x14ac:dyDescent="0.3">
      <c r="P32" s="11"/>
      <c r="Q32" s="12"/>
    </row>
    <row r="33" spans="16:17" x14ac:dyDescent="0.3">
      <c r="P33" s="11"/>
      <c r="Q33" s="11"/>
    </row>
  </sheetData>
  <pageMargins left="0.511811024" right="0.511811024" top="0.78740157499999996" bottom="0.78740157499999996" header="0.31496062000000002" footer="0.31496062000000002"/>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D2:M23"/>
  <sheetViews>
    <sheetView showGridLines="0" zoomScale="115" zoomScaleNormal="115" workbookViewId="0">
      <selection activeCell="H14" sqref="H14"/>
    </sheetView>
  </sheetViews>
  <sheetFormatPr defaultRowHeight="14.4" x14ac:dyDescent="0.3"/>
  <cols>
    <col min="1" max="3" width="8.88671875" style="1"/>
    <col min="4" max="4" width="40.77734375" style="1" bestFit="1" customWidth="1"/>
    <col min="5" max="5" width="14.109375" style="1" bestFit="1" customWidth="1"/>
    <col min="6" max="10" width="10.77734375" style="1" customWidth="1"/>
    <col min="11" max="11" width="11.77734375" style="1" customWidth="1"/>
    <col min="12" max="12" width="9.5546875" style="1" customWidth="1"/>
    <col min="13" max="13" width="16.6640625" style="1" bestFit="1" customWidth="1"/>
    <col min="14" max="14" width="10.6640625" style="1" customWidth="1"/>
    <col min="15" max="15" width="13.109375" style="1" bestFit="1" customWidth="1"/>
    <col min="16" max="16" width="14" style="1" bestFit="1" customWidth="1"/>
    <col min="17" max="17" width="12.88671875" style="1" customWidth="1"/>
    <col min="18" max="18" width="13" style="1" customWidth="1"/>
    <col min="19" max="16384" width="8.88671875" style="1"/>
  </cols>
  <sheetData>
    <row r="2" spans="4:13" ht="15" thickBot="1" x14ac:dyDescent="0.35">
      <c r="K2" s="11"/>
      <c r="L2" s="11"/>
      <c r="M2" s="11"/>
    </row>
    <row r="3" spans="4:13" ht="19.95" customHeight="1" thickBot="1" x14ac:dyDescent="0.35">
      <c r="D3" s="39" t="s">
        <v>120</v>
      </c>
      <c r="E3" s="40" t="s">
        <v>4</v>
      </c>
      <c r="F3" s="40" t="s">
        <v>3</v>
      </c>
    </row>
    <row r="4" spans="4:13" x14ac:dyDescent="0.3">
      <c r="D4" s="20" t="s">
        <v>64</v>
      </c>
      <c r="E4" s="28">
        <v>12600</v>
      </c>
      <c r="F4" s="60">
        <v>1</v>
      </c>
    </row>
    <row r="5" spans="4:13" x14ac:dyDescent="0.3">
      <c r="D5" s="21" t="s">
        <v>30</v>
      </c>
      <c r="E5" s="30">
        <f>E4*F5*-1</f>
        <v>-756</v>
      </c>
      <c r="F5" s="59">
        <v>0.06</v>
      </c>
    </row>
    <row r="6" spans="4:13" x14ac:dyDescent="0.3">
      <c r="D6" s="22" t="s">
        <v>43</v>
      </c>
      <c r="E6" s="32">
        <f>E7</f>
        <v>-4510</v>
      </c>
      <c r="F6" s="62">
        <f t="shared" ref="F6" si="0">E6/$E$4</f>
        <v>-0.35793650793650794</v>
      </c>
      <c r="H6" s="1" t="s">
        <v>63</v>
      </c>
      <c r="I6" s="93">
        <f>F9*-1</f>
        <v>0.45634920634920634</v>
      </c>
    </row>
    <row r="7" spans="4:13" x14ac:dyDescent="0.3">
      <c r="D7" s="15" t="s">
        <v>46</v>
      </c>
      <c r="E7" s="57">
        <v>-4510</v>
      </c>
      <c r="F7" s="63">
        <v>-0.22018348623853212</v>
      </c>
      <c r="H7" s="1" t="s">
        <v>61</v>
      </c>
      <c r="I7" s="93">
        <v>0.06</v>
      </c>
    </row>
    <row r="8" spans="4:13" x14ac:dyDescent="0.3">
      <c r="D8" s="20" t="s">
        <v>31</v>
      </c>
      <c r="E8" s="31">
        <f>E4+E5+E6</f>
        <v>7334</v>
      </c>
      <c r="F8" s="61">
        <f t="shared" ref="F8:F17" si="1">E8/$E$4</f>
        <v>0.58206349206349206</v>
      </c>
      <c r="H8" s="1" t="s">
        <v>5</v>
      </c>
      <c r="I8" s="93">
        <f>F18</f>
        <v>0.12571428571428572</v>
      </c>
    </row>
    <row r="9" spans="4:13" x14ac:dyDescent="0.3">
      <c r="D9" s="22" t="s">
        <v>44</v>
      </c>
      <c r="E9" s="32">
        <f>SUM(E10:E17)</f>
        <v>-5750</v>
      </c>
      <c r="F9" s="62">
        <f t="shared" si="1"/>
        <v>-0.45634920634920634</v>
      </c>
    </row>
    <row r="10" spans="4:13" x14ac:dyDescent="0.3">
      <c r="D10" s="15" t="s">
        <v>34</v>
      </c>
      <c r="E10" s="57">
        <v>-2000</v>
      </c>
      <c r="F10" s="63">
        <f t="shared" si="1"/>
        <v>-0.15873015873015872</v>
      </c>
      <c r="H10" s="175" t="s">
        <v>62</v>
      </c>
      <c r="I10" s="175"/>
      <c r="J10" s="175"/>
    </row>
    <row r="11" spans="4:13" x14ac:dyDescent="0.3">
      <c r="D11" s="15" t="s">
        <v>35</v>
      </c>
      <c r="E11" s="57">
        <v>-700</v>
      </c>
      <c r="F11" s="63">
        <f t="shared" si="1"/>
        <v>-5.5555555555555552E-2</v>
      </c>
      <c r="H11" s="176">
        <f>1/(1-(I6+I7+I8))</f>
        <v>2.7937915742793789</v>
      </c>
      <c r="I11" s="176"/>
      <c r="J11" s="176"/>
    </row>
    <row r="12" spans="4:13" x14ac:dyDescent="0.3">
      <c r="D12" s="15" t="s">
        <v>33</v>
      </c>
      <c r="E12" s="57">
        <v>-2000</v>
      </c>
      <c r="F12" s="63">
        <f t="shared" si="1"/>
        <v>-0.15873015873015872</v>
      </c>
    </row>
    <row r="13" spans="4:13" x14ac:dyDescent="0.3">
      <c r="D13" s="15" t="s">
        <v>7</v>
      </c>
      <c r="E13" s="57">
        <v>-350</v>
      </c>
      <c r="F13" s="63">
        <f t="shared" si="1"/>
        <v>-2.7777777777777776E-2</v>
      </c>
    </row>
    <row r="14" spans="4:13" x14ac:dyDescent="0.3">
      <c r="D14" s="15" t="s">
        <v>36</v>
      </c>
      <c r="E14" s="57">
        <v>-300</v>
      </c>
      <c r="F14" s="63">
        <f t="shared" si="1"/>
        <v>-2.3809523809523808E-2</v>
      </c>
    </row>
    <row r="15" spans="4:13" x14ac:dyDescent="0.3">
      <c r="D15" s="15" t="s">
        <v>37</v>
      </c>
      <c r="E15" s="57">
        <v>-250</v>
      </c>
      <c r="F15" s="63">
        <f t="shared" si="1"/>
        <v>-1.984126984126984E-2</v>
      </c>
    </row>
    <row r="16" spans="4:13" x14ac:dyDescent="0.3">
      <c r="D16" s="15" t="s">
        <v>38</v>
      </c>
      <c r="E16" s="57">
        <v>-100</v>
      </c>
      <c r="F16" s="63">
        <f t="shared" si="1"/>
        <v>-7.9365079365079361E-3</v>
      </c>
    </row>
    <row r="17" spans="4:12" x14ac:dyDescent="0.3">
      <c r="D17" s="15" t="s">
        <v>39</v>
      </c>
      <c r="E17" s="58">
        <v>-50</v>
      </c>
      <c r="F17" s="64">
        <f t="shared" si="1"/>
        <v>-3.968253968253968E-3</v>
      </c>
    </row>
    <row r="18" spans="4:12" ht="15" thickBot="1" x14ac:dyDescent="0.35">
      <c r="D18" s="25" t="s">
        <v>32</v>
      </c>
      <c r="E18" s="26">
        <f>E8+E9</f>
        <v>1584</v>
      </c>
      <c r="F18" s="65">
        <f>F8+F9</f>
        <v>0.12571428571428572</v>
      </c>
      <c r="K18" s="14"/>
    </row>
    <row r="19" spans="4:12" ht="15" thickBot="1" x14ac:dyDescent="0.35"/>
    <row r="20" spans="4:12" ht="100.8" customHeight="1" thickBot="1" x14ac:dyDescent="0.35">
      <c r="D20" s="172" t="s">
        <v>122</v>
      </c>
      <c r="E20" s="173"/>
      <c r="F20" s="174"/>
      <c r="H20" s="172" t="s">
        <v>123</v>
      </c>
      <c r="I20" s="173"/>
      <c r="J20" s="173"/>
      <c r="K20" s="173"/>
      <c r="L20" s="174"/>
    </row>
    <row r="21" spans="4:12" ht="14.4" customHeight="1" x14ac:dyDescent="0.3">
      <c r="D21" s="137"/>
      <c r="E21" s="137"/>
      <c r="F21" s="137"/>
    </row>
    <row r="22" spans="4:12" x14ac:dyDescent="0.3">
      <c r="D22" s="137"/>
      <c r="E22" s="137"/>
      <c r="F22" s="137"/>
    </row>
    <row r="23" spans="4:12" x14ac:dyDescent="0.3">
      <c r="D23" s="137"/>
      <c r="E23" s="137"/>
      <c r="F23" s="137"/>
    </row>
  </sheetData>
  <mergeCells count="4">
    <mergeCell ref="H20:L20"/>
    <mergeCell ref="H10:J10"/>
    <mergeCell ref="H11:J11"/>
    <mergeCell ref="D20:F20"/>
  </mergeCells>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Q33"/>
  <sheetViews>
    <sheetView showGridLines="0" zoomScale="115" zoomScaleNormal="115" workbookViewId="0">
      <selection activeCell="K5" sqref="K5:K14"/>
    </sheetView>
  </sheetViews>
  <sheetFormatPr defaultRowHeight="14.4" x14ac:dyDescent="0.3"/>
  <cols>
    <col min="1" max="5" width="8.88671875" style="1"/>
    <col min="6" max="6" width="32" style="1" bestFit="1" customWidth="1"/>
    <col min="7" max="7" width="13.77734375" style="1" bestFit="1" customWidth="1"/>
    <col min="8" max="8" width="8.88671875" style="1"/>
    <col min="9" max="12" width="10.77734375" style="1" customWidth="1"/>
    <col min="13" max="13" width="11.77734375" style="1" customWidth="1"/>
    <col min="14" max="14" width="9.5546875" style="1" customWidth="1"/>
    <col min="15" max="15" width="16.6640625" style="1" bestFit="1" customWidth="1"/>
    <col min="16" max="16" width="10.6640625" style="1" customWidth="1"/>
    <col min="17" max="17" width="13.109375" style="1" bestFit="1" customWidth="1"/>
    <col min="18" max="18" width="14" style="1" bestFit="1" customWidth="1"/>
    <col min="19" max="19" width="12.88671875" style="1" customWidth="1"/>
    <col min="20" max="20" width="13" style="1" customWidth="1"/>
    <col min="21" max="16384" width="8.88671875" style="1"/>
  </cols>
  <sheetData>
    <row r="2" spans="2:15" ht="25.8" x14ac:dyDescent="0.5">
      <c r="E2" s="143" t="s">
        <v>66</v>
      </c>
      <c r="F2" s="143"/>
      <c r="G2" s="143"/>
      <c r="M2" s="11"/>
      <c r="N2" s="11"/>
      <c r="O2" s="11"/>
    </row>
    <row r="3" spans="2:15" ht="19.95" customHeight="1" thickBot="1" x14ac:dyDescent="0.35">
      <c r="F3" s="97"/>
      <c r="G3" s="97"/>
    </row>
    <row r="4" spans="2:15" ht="21" x14ac:dyDescent="0.4">
      <c r="B4" s="144" t="s">
        <v>67</v>
      </c>
      <c r="C4" s="145"/>
      <c r="D4" s="145"/>
      <c r="E4" s="145"/>
      <c r="F4" s="145"/>
      <c r="G4" s="145"/>
      <c r="H4" s="145"/>
      <c r="I4" s="146"/>
      <c r="K4" s="98" t="s">
        <v>66</v>
      </c>
      <c r="L4" s="98"/>
      <c r="M4" s="98"/>
    </row>
    <row r="5" spans="2:15" ht="15.6" x14ac:dyDescent="0.3">
      <c r="B5" s="147"/>
      <c r="C5" s="148"/>
      <c r="D5" s="148"/>
      <c r="E5" s="148"/>
      <c r="F5" s="148"/>
      <c r="G5" s="148"/>
      <c r="H5" s="148"/>
      <c r="I5" s="149"/>
      <c r="K5" s="99" t="s">
        <v>46</v>
      </c>
    </row>
    <row r="6" spans="2:15" ht="15.6" x14ac:dyDescent="0.3">
      <c r="B6" s="147"/>
      <c r="C6" s="148"/>
      <c r="D6" s="148"/>
      <c r="E6" s="148"/>
      <c r="F6" s="148"/>
      <c r="G6" s="148"/>
      <c r="H6" s="148"/>
      <c r="I6" s="149"/>
      <c r="K6" s="99" t="s">
        <v>45</v>
      </c>
    </row>
    <row r="7" spans="2:15" ht="15.6" x14ac:dyDescent="0.3">
      <c r="B7" s="147"/>
      <c r="C7" s="148"/>
      <c r="D7" s="148"/>
      <c r="E7" s="148"/>
      <c r="F7" s="148"/>
      <c r="G7" s="148"/>
      <c r="H7" s="148"/>
      <c r="I7" s="149"/>
      <c r="K7" s="99" t="s">
        <v>34</v>
      </c>
    </row>
    <row r="8" spans="2:15" ht="15.6" x14ac:dyDescent="0.3">
      <c r="B8" s="147"/>
      <c r="C8" s="148"/>
      <c r="D8" s="148"/>
      <c r="E8" s="148"/>
      <c r="F8" s="148"/>
      <c r="G8" s="148"/>
      <c r="H8" s="148"/>
      <c r="I8" s="149"/>
      <c r="K8" s="99" t="s">
        <v>35</v>
      </c>
    </row>
    <row r="9" spans="2:15" ht="15.6" x14ac:dyDescent="0.3">
      <c r="B9" s="147"/>
      <c r="C9" s="148"/>
      <c r="D9" s="148"/>
      <c r="E9" s="148"/>
      <c r="F9" s="148"/>
      <c r="G9" s="148"/>
      <c r="H9" s="148"/>
      <c r="I9" s="149"/>
      <c r="K9" s="99" t="s">
        <v>33</v>
      </c>
    </row>
    <row r="10" spans="2:15" ht="15.6" x14ac:dyDescent="0.3">
      <c r="B10" s="147"/>
      <c r="C10" s="148"/>
      <c r="D10" s="148"/>
      <c r="E10" s="148"/>
      <c r="F10" s="148"/>
      <c r="G10" s="148"/>
      <c r="H10" s="148"/>
      <c r="I10" s="149"/>
      <c r="K10" s="99" t="s">
        <v>7</v>
      </c>
    </row>
    <row r="11" spans="2:15" ht="15.6" x14ac:dyDescent="0.3">
      <c r="B11" s="147"/>
      <c r="C11" s="148"/>
      <c r="D11" s="148"/>
      <c r="E11" s="148"/>
      <c r="F11" s="148"/>
      <c r="G11" s="148"/>
      <c r="H11" s="148"/>
      <c r="I11" s="149"/>
      <c r="K11" s="99" t="s">
        <v>36</v>
      </c>
    </row>
    <row r="12" spans="2:15" ht="15.6" x14ac:dyDescent="0.3">
      <c r="B12" s="147"/>
      <c r="C12" s="148"/>
      <c r="D12" s="148"/>
      <c r="E12" s="148"/>
      <c r="F12" s="148"/>
      <c r="G12" s="148"/>
      <c r="H12" s="148"/>
      <c r="I12" s="149"/>
      <c r="K12" s="99" t="s">
        <v>37</v>
      </c>
    </row>
    <row r="13" spans="2:15" ht="15.6" x14ac:dyDescent="0.3">
      <c r="B13" s="147"/>
      <c r="C13" s="148"/>
      <c r="D13" s="148"/>
      <c r="E13" s="148"/>
      <c r="F13" s="148"/>
      <c r="G13" s="148"/>
      <c r="H13" s="148"/>
      <c r="I13" s="149"/>
      <c r="K13" s="99" t="s">
        <v>38</v>
      </c>
    </row>
    <row r="14" spans="2:15" ht="16.2" thickBot="1" x14ac:dyDescent="0.35">
      <c r="B14" s="150"/>
      <c r="C14" s="151"/>
      <c r="D14" s="151"/>
      <c r="E14" s="151"/>
      <c r="F14" s="151"/>
      <c r="G14" s="151"/>
      <c r="H14" s="151"/>
      <c r="I14" s="152"/>
      <c r="K14" s="99" t="s">
        <v>39</v>
      </c>
    </row>
    <row r="17" spans="13:17" x14ac:dyDescent="0.3">
      <c r="M17" s="14"/>
    </row>
    <row r="21" spans="13:17" ht="19.95" customHeight="1" x14ac:dyDescent="0.3"/>
    <row r="25" spans="13:17" x14ac:dyDescent="0.3">
      <c r="P25" s="11"/>
      <c r="Q25" s="11"/>
    </row>
    <row r="26" spans="13:17" x14ac:dyDescent="0.3">
      <c r="P26" s="11"/>
      <c r="Q26" s="11"/>
    </row>
    <row r="27" spans="13:17" x14ac:dyDescent="0.3">
      <c r="P27" s="11"/>
      <c r="Q27" s="11"/>
    </row>
    <row r="28" spans="13:17" x14ac:dyDescent="0.3">
      <c r="P28" s="11"/>
      <c r="Q28" s="11"/>
    </row>
    <row r="29" spans="13:17" x14ac:dyDescent="0.3">
      <c r="P29" s="11"/>
      <c r="Q29" s="11"/>
    </row>
    <row r="30" spans="13:17" x14ac:dyDescent="0.3">
      <c r="P30" s="12"/>
      <c r="Q30" s="11"/>
    </row>
    <row r="31" spans="13:17" x14ac:dyDescent="0.3">
      <c r="P31" s="11"/>
      <c r="Q31" s="13"/>
    </row>
    <row r="32" spans="13:17" x14ac:dyDescent="0.3">
      <c r="P32" s="11"/>
      <c r="Q32" s="12"/>
    </row>
    <row r="33" spans="16:17" x14ac:dyDescent="0.3">
      <c r="P33" s="11"/>
      <c r="Q33" s="11"/>
    </row>
  </sheetData>
  <mergeCells count="2">
    <mergeCell ref="E2:G2"/>
    <mergeCell ref="B4:I14"/>
  </mergeCells>
  <pageMargins left="0.511811024" right="0.511811024" top="0.78740157499999996" bottom="0.78740157499999996" header="0.31496062000000002" footer="0.3149606200000000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Q25"/>
  <sheetViews>
    <sheetView showGridLines="0" zoomScale="115" zoomScaleNormal="115" workbookViewId="0">
      <selection activeCell="B27" sqref="B27"/>
    </sheetView>
  </sheetViews>
  <sheetFormatPr defaultRowHeight="14.4" x14ac:dyDescent="0.3"/>
  <cols>
    <col min="1" max="5" width="8.88671875" style="1"/>
    <col min="6" max="6" width="32" style="1" bestFit="1" customWidth="1"/>
    <col min="7" max="7" width="13.77734375" style="1" bestFit="1" customWidth="1"/>
    <col min="8" max="8" width="8.88671875" style="1"/>
    <col min="9" max="12" width="10.77734375" style="1" customWidth="1"/>
    <col min="13" max="13" width="11.77734375" style="1" customWidth="1"/>
    <col min="14" max="14" width="9.5546875" style="1" customWidth="1"/>
    <col min="15" max="15" width="16.6640625" style="1" bestFit="1" customWidth="1"/>
    <col min="16" max="16" width="10.6640625" style="1" customWidth="1"/>
    <col min="17" max="17" width="13.109375" style="1" bestFit="1" customWidth="1"/>
    <col min="18" max="18" width="14" style="1" bestFit="1" customWidth="1"/>
    <col min="19" max="19" width="12.88671875" style="1" customWidth="1"/>
    <col min="20" max="20" width="13" style="1" customWidth="1"/>
    <col min="21" max="16384" width="8.88671875" style="1"/>
  </cols>
  <sheetData>
    <row r="2" spans="2:17" ht="25.8" x14ac:dyDescent="0.5">
      <c r="E2" s="143" t="s">
        <v>66</v>
      </c>
      <c r="F2" s="143"/>
      <c r="G2" s="143"/>
      <c r="M2" s="11"/>
      <c r="N2" s="11"/>
      <c r="O2" s="11"/>
    </row>
    <row r="3" spans="2:17" ht="19.95" customHeight="1" x14ac:dyDescent="0.3">
      <c r="F3" s="97"/>
      <c r="G3" s="97"/>
    </row>
    <row r="4" spans="2:17" ht="15" customHeight="1" x14ac:dyDescent="0.3"/>
    <row r="5" spans="2:17" ht="15" customHeight="1" x14ac:dyDescent="0.3">
      <c r="B5" s="100" t="s">
        <v>68</v>
      </c>
    </row>
    <row r="6" spans="2:17" ht="15" customHeight="1" x14ac:dyDescent="0.3">
      <c r="B6" s="101" t="s">
        <v>69</v>
      </c>
    </row>
    <row r="7" spans="2:17" ht="10.050000000000001" customHeight="1" x14ac:dyDescent="0.3"/>
    <row r="8" spans="2:17" ht="15" customHeight="1" x14ac:dyDescent="0.3">
      <c r="B8" s="100" t="s">
        <v>70</v>
      </c>
    </row>
    <row r="9" spans="2:17" ht="15" customHeight="1" x14ac:dyDescent="0.3">
      <c r="B9" s="101" t="s">
        <v>71</v>
      </c>
    </row>
    <row r="10" spans="2:17" ht="15" customHeight="1" x14ac:dyDescent="0.3">
      <c r="B10" s="101" t="s">
        <v>72</v>
      </c>
      <c r="P10" s="11"/>
      <c r="Q10" s="11"/>
    </row>
    <row r="11" spans="2:17" ht="10.050000000000001" customHeight="1" x14ac:dyDescent="0.3">
      <c r="P11" s="11"/>
      <c r="Q11" s="11"/>
    </row>
    <row r="12" spans="2:17" ht="15" customHeight="1" x14ac:dyDescent="0.3">
      <c r="B12" s="100" t="s">
        <v>73</v>
      </c>
      <c r="P12" s="11"/>
      <c r="Q12" s="11"/>
    </row>
    <row r="13" spans="2:17" ht="15" customHeight="1" x14ac:dyDescent="0.3">
      <c r="B13" s="101" t="s">
        <v>74</v>
      </c>
      <c r="P13" s="11"/>
      <c r="Q13" s="11"/>
    </row>
    <row r="14" spans="2:17" ht="10.050000000000001" customHeight="1" x14ac:dyDescent="0.3">
      <c r="P14" s="11"/>
      <c r="Q14" s="11"/>
    </row>
    <row r="15" spans="2:17" ht="15" customHeight="1" x14ac:dyDescent="0.3">
      <c r="B15" s="100" t="s">
        <v>75</v>
      </c>
      <c r="P15" s="12"/>
      <c r="Q15" s="11"/>
    </row>
    <row r="16" spans="2:17" ht="15" customHeight="1" x14ac:dyDescent="0.3">
      <c r="B16" s="101" t="s">
        <v>76</v>
      </c>
      <c r="P16" s="11"/>
      <c r="Q16" s="12"/>
    </row>
    <row r="17" spans="2:17" ht="10.050000000000001" customHeight="1" x14ac:dyDescent="0.3">
      <c r="P17" s="11"/>
      <c r="Q17" s="11"/>
    </row>
    <row r="18" spans="2:17" ht="15" customHeight="1" x14ac:dyDescent="0.3">
      <c r="B18" s="100" t="s">
        <v>77</v>
      </c>
    </row>
    <row r="19" spans="2:17" ht="15" customHeight="1" x14ac:dyDescent="0.3">
      <c r="B19" s="101" t="s">
        <v>78</v>
      </c>
    </row>
    <row r="20" spans="2:17" ht="10.050000000000001" customHeight="1" x14ac:dyDescent="0.3">
      <c r="B20" s="100"/>
    </row>
    <row r="21" spans="2:17" ht="15" customHeight="1" x14ac:dyDescent="0.3">
      <c r="B21" s="100" t="s">
        <v>95</v>
      </c>
    </row>
    <row r="22" spans="2:17" ht="10.050000000000001" customHeight="1" x14ac:dyDescent="0.3">
      <c r="B22" s="100"/>
    </row>
    <row r="23" spans="2:17" ht="15.6" x14ac:dyDescent="0.3">
      <c r="B23" s="100" t="s">
        <v>79</v>
      </c>
    </row>
    <row r="24" spans="2:17" ht="10.050000000000001" customHeight="1" x14ac:dyDescent="0.3">
      <c r="B24" s="100"/>
    </row>
    <row r="25" spans="2:17" ht="15.6" x14ac:dyDescent="0.3">
      <c r="B25" s="100" t="s">
        <v>80</v>
      </c>
    </row>
  </sheetData>
  <mergeCells count="1">
    <mergeCell ref="E2:G2"/>
  </mergeCells>
  <pageMargins left="0.511811024" right="0.511811024" top="0.78740157499999996" bottom="0.78740157499999996" header="0.31496062000000002" footer="0.3149606200000000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E2:P32"/>
  <sheetViews>
    <sheetView showGridLines="0" topLeftCell="D1" zoomScale="130" zoomScaleNormal="130" workbookViewId="0">
      <selection activeCell="J16" sqref="J16"/>
    </sheetView>
  </sheetViews>
  <sheetFormatPr defaultRowHeight="14.4" x14ac:dyDescent="0.3"/>
  <cols>
    <col min="1" max="4" width="8.88671875" style="1"/>
    <col min="5" max="5" width="36.33203125" style="1" customWidth="1"/>
    <col min="6" max="6" width="14.109375" style="1" bestFit="1" customWidth="1"/>
    <col min="7" max="9" width="10.77734375" style="1" customWidth="1"/>
    <col min="10" max="11" width="25.77734375" style="1" customWidth="1"/>
    <col min="12" max="12" width="11.77734375" style="1" customWidth="1"/>
    <col min="13" max="13" width="9.5546875" style="1" customWidth="1"/>
    <col min="14" max="14" width="16.6640625" style="1" bestFit="1" customWidth="1"/>
    <col min="15" max="15" width="10.6640625" style="1" customWidth="1"/>
    <col min="16" max="16" width="13.109375" style="1" bestFit="1" customWidth="1"/>
    <col min="17" max="17" width="14" style="1" bestFit="1" customWidth="1"/>
    <col min="18" max="18" width="12.88671875" style="1" customWidth="1"/>
    <col min="19" max="19" width="13" style="1" customWidth="1"/>
    <col min="20" max="16384" width="8.88671875" style="1"/>
  </cols>
  <sheetData>
    <row r="2" spans="5:14" ht="15" thickBot="1" x14ac:dyDescent="0.35">
      <c r="L2" s="11"/>
      <c r="M2" s="11"/>
      <c r="N2" s="11"/>
    </row>
    <row r="3" spans="5:14" ht="19.95" customHeight="1" thickBot="1" x14ac:dyDescent="0.35">
      <c r="E3" s="39" t="s">
        <v>48</v>
      </c>
      <c r="F3" s="40" t="s">
        <v>4</v>
      </c>
      <c r="G3" s="40" t="s">
        <v>3</v>
      </c>
    </row>
    <row r="4" spans="5:14" x14ac:dyDescent="0.3">
      <c r="E4" s="20" t="s">
        <v>64</v>
      </c>
      <c r="F4" s="28">
        <v>1000</v>
      </c>
      <c r="G4" s="29">
        <v>1</v>
      </c>
    </row>
    <row r="5" spans="5:14" ht="15" thickBot="1" x14ac:dyDescent="0.35">
      <c r="E5" s="22" t="s">
        <v>30</v>
      </c>
      <c r="F5" s="32">
        <f>F4*G5*-1</f>
        <v>-60</v>
      </c>
      <c r="G5" s="46">
        <v>0.06</v>
      </c>
    </row>
    <row r="6" spans="5:14" ht="15" thickBot="1" x14ac:dyDescent="0.35">
      <c r="E6" s="66" t="s">
        <v>46</v>
      </c>
      <c r="F6" s="67">
        <v>500</v>
      </c>
      <c r="G6" s="68">
        <f t="shared" ref="G6" si="0">IFERROR(F6/$F$4,"")</f>
        <v>0.5</v>
      </c>
      <c r="J6" s="153" t="s">
        <v>47</v>
      </c>
      <c r="K6" s="153"/>
    </row>
    <row r="7" spans="5:14" x14ac:dyDescent="0.3">
      <c r="E7" s="138" t="s">
        <v>34</v>
      </c>
      <c r="F7" s="139">
        <v>2000</v>
      </c>
      <c r="G7" s="140">
        <f t="shared" ref="G7:G15" si="1">IFERROR(F7/$F$4,"")</f>
        <v>2</v>
      </c>
      <c r="J7" s="53" t="s">
        <v>49</v>
      </c>
      <c r="K7" s="54" t="s">
        <v>50</v>
      </c>
    </row>
    <row r="8" spans="5:14" ht="15" thickBot="1" x14ac:dyDescent="0.35">
      <c r="E8" s="15" t="s">
        <v>35</v>
      </c>
      <c r="F8" s="57">
        <v>0</v>
      </c>
      <c r="G8" s="47">
        <f t="shared" si="1"/>
        <v>0</v>
      </c>
      <c r="J8" s="52">
        <v>1</v>
      </c>
      <c r="K8" s="55" t="s">
        <v>51</v>
      </c>
    </row>
    <row r="9" spans="5:14" x14ac:dyDescent="0.3">
      <c r="E9" s="15" t="s">
        <v>33</v>
      </c>
      <c r="F9" s="57">
        <v>100</v>
      </c>
      <c r="G9" s="47">
        <f t="shared" si="1"/>
        <v>0.1</v>
      </c>
      <c r="J9" s="50">
        <f>100%-G5</f>
        <v>0.94</v>
      </c>
      <c r="K9" s="51">
        <f>F15</f>
        <v>3090</v>
      </c>
    </row>
    <row r="10" spans="5:14" ht="14.4" customHeight="1" thickBot="1" x14ac:dyDescent="0.35">
      <c r="E10" s="15" t="s">
        <v>7</v>
      </c>
      <c r="F10" s="57">
        <v>-350</v>
      </c>
      <c r="G10" s="47">
        <f t="shared" si="1"/>
        <v>-0.35</v>
      </c>
      <c r="J10" s="52">
        <v>1</v>
      </c>
      <c r="K10" s="56">
        <f>(J10*K9*-1)/J9</f>
        <v>-3287.2340425531916</v>
      </c>
    </row>
    <row r="11" spans="5:14" ht="14.4" customHeight="1" x14ac:dyDescent="0.3">
      <c r="E11" s="15" t="s">
        <v>36</v>
      </c>
      <c r="F11" s="57">
        <v>-300</v>
      </c>
      <c r="G11" s="47">
        <f t="shared" si="1"/>
        <v>-0.3</v>
      </c>
    </row>
    <row r="12" spans="5:14" ht="14.4" customHeight="1" x14ac:dyDescent="0.3">
      <c r="E12" s="15" t="s">
        <v>37</v>
      </c>
      <c r="F12" s="57">
        <v>200</v>
      </c>
      <c r="G12" s="47">
        <f t="shared" si="1"/>
        <v>0.2</v>
      </c>
    </row>
    <row r="13" spans="5:14" ht="14.4" customHeight="1" x14ac:dyDescent="0.3">
      <c r="E13" s="15" t="s">
        <v>54</v>
      </c>
      <c r="F13" s="57">
        <v>50</v>
      </c>
      <c r="G13" s="47">
        <f t="shared" si="1"/>
        <v>0.05</v>
      </c>
    </row>
    <row r="14" spans="5:14" ht="14.4" customHeight="1" x14ac:dyDescent="0.3">
      <c r="E14" s="15" t="s">
        <v>39</v>
      </c>
      <c r="F14" s="58">
        <v>-50</v>
      </c>
      <c r="G14" s="48">
        <f t="shared" si="1"/>
        <v>-0.05</v>
      </c>
    </row>
    <row r="15" spans="5:14" ht="15" customHeight="1" thickBot="1" x14ac:dyDescent="0.35">
      <c r="E15" s="25" t="s">
        <v>50</v>
      </c>
      <c r="F15" s="26">
        <f>F4+SUM(F5:F14)</f>
        <v>3090</v>
      </c>
      <c r="G15" s="49">
        <f t="shared" si="1"/>
        <v>3.09</v>
      </c>
    </row>
    <row r="20" spans="15:16" ht="19.95" customHeight="1" x14ac:dyDescent="0.3"/>
    <row r="24" spans="15:16" x14ac:dyDescent="0.3">
      <c r="O24" s="11"/>
      <c r="P24" s="11"/>
    </row>
    <row r="25" spans="15:16" x14ac:dyDescent="0.3">
      <c r="O25" s="11"/>
      <c r="P25" s="11"/>
    </row>
    <row r="26" spans="15:16" x14ac:dyDescent="0.3">
      <c r="O26" s="11"/>
      <c r="P26" s="11"/>
    </row>
    <row r="27" spans="15:16" x14ac:dyDescent="0.3">
      <c r="O27" s="11"/>
      <c r="P27" s="11"/>
    </row>
    <row r="28" spans="15:16" x14ac:dyDescent="0.3">
      <c r="O28" s="11"/>
      <c r="P28" s="11"/>
    </row>
    <row r="29" spans="15:16" x14ac:dyDescent="0.3">
      <c r="O29" s="12"/>
      <c r="P29" s="11"/>
    </row>
    <row r="30" spans="15:16" x14ac:dyDescent="0.3">
      <c r="O30" s="11"/>
      <c r="P30" s="13"/>
    </row>
    <row r="31" spans="15:16" x14ac:dyDescent="0.3">
      <c r="O31" s="11"/>
      <c r="P31" s="12"/>
    </row>
    <row r="32" spans="15:16" x14ac:dyDescent="0.3">
      <c r="O32" s="11"/>
      <c r="P32" s="11"/>
    </row>
  </sheetData>
  <mergeCells count="1">
    <mergeCell ref="J6:K6"/>
  </mergeCells>
  <pageMargins left="0.511811024" right="0.511811024" top="0.78740157499999996" bottom="0.78740157499999996" header="0.31496062000000002" footer="0.31496062000000002"/>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D2:L57"/>
  <sheetViews>
    <sheetView showGridLines="0" topLeftCell="B1" zoomScale="130" zoomScaleNormal="130" workbookViewId="0">
      <selection activeCell="G10" sqref="G10"/>
    </sheetView>
  </sheetViews>
  <sheetFormatPr defaultRowHeight="14.4" x14ac:dyDescent="0.3"/>
  <cols>
    <col min="1" max="3" width="8.88671875" style="1"/>
    <col min="4" max="4" width="36.33203125" style="1" customWidth="1"/>
    <col min="5" max="5" width="14.109375" style="1" bestFit="1" customWidth="1"/>
    <col min="6" max="10" width="10.77734375" style="1" customWidth="1"/>
    <col min="11" max="11" width="11.77734375" style="1" customWidth="1"/>
    <col min="12" max="16384" width="8.88671875" style="1"/>
  </cols>
  <sheetData>
    <row r="2" spans="4:12" x14ac:dyDescent="0.3">
      <c r="K2" s="11"/>
    </row>
    <row r="3" spans="4:12" ht="15" thickBot="1" x14ac:dyDescent="0.35">
      <c r="K3" s="11"/>
    </row>
    <row r="4" spans="4:12" ht="19.95" customHeight="1" thickBot="1" x14ac:dyDescent="0.35">
      <c r="D4" s="39" t="s">
        <v>48</v>
      </c>
      <c r="E4" s="40" t="s">
        <v>4</v>
      </c>
      <c r="F4" s="40" t="s">
        <v>3</v>
      </c>
    </row>
    <row r="5" spans="4:12" ht="14.4" customHeight="1" x14ac:dyDescent="0.3">
      <c r="D5" s="20" t="s">
        <v>64</v>
      </c>
      <c r="E5" s="28">
        <v>1000</v>
      </c>
      <c r="F5" s="60">
        <v>1</v>
      </c>
      <c r="H5" s="154" t="s">
        <v>121</v>
      </c>
      <c r="I5" s="155"/>
      <c r="J5" s="155"/>
      <c r="K5" s="155"/>
      <c r="L5" s="156"/>
    </row>
    <row r="6" spans="4:12" ht="14.4" customHeight="1" x14ac:dyDescent="0.3">
      <c r="D6" s="21" t="s">
        <v>30</v>
      </c>
      <c r="E6" s="30">
        <f>E5*F6*-1</f>
        <v>-60</v>
      </c>
      <c r="F6" s="59">
        <v>0.06</v>
      </c>
      <c r="H6" s="157"/>
      <c r="I6" s="158"/>
      <c r="J6" s="158"/>
      <c r="K6" s="158"/>
      <c r="L6" s="159"/>
    </row>
    <row r="7" spans="4:12" ht="14.4" customHeight="1" x14ac:dyDescent="0.3">
      <c r="D7" s="71" t="s">
        <v>46</v>
      </c>
      <c r="E7" s="94">
        <v>500</v>
      </c>
      <c r="F7" s="95">
        <f t="shared" ref="F7" si="0">E7/$E$5</f>
        <v>0.5</v>
      </c>
      <c r="H7" s="157"/>
      <c r="I7" s="158"/>
      <c r="J7" s="158"/>
      <c r="K7" s="158"/>
      <c r="L7" s="159"/>
    </row>
    <row r="8" spans="4:12" ht="15" customHeight="1" x14ac:dyDescent="0.3">
      <c r="D8" s="22" t="s">
        <v>44</v>
      </c>
      <c r="E8" s="32">
        <f>SUM(E9:E16)</f>
        <v>-2700</v>
      </c>
      <c r="F8" s="62">
        <f t="shared" ref="F8:F16" si="1">E8/$E$5</f>
        <v>-2.7</v>
      </c>
      <c r="H8" s="157"/>
      <c r="I8" s="158"/>
      <c r="J8" s="158"/>
      <c r="K8" s="158"/>
      <c r="L8" s="159"/>
    </row>
    <row r="9" spans="4:12" ht="15" customHeight="1" thickBot="1" x14ac:dyDescent="0.35">
      <c r="D9" s="15" t="s">
        <v>34</v>
      </c>
      <c r="E9" s="57">
        <v>-2000</v>
      </c>
      <c r="F9" s="63">
        <f t="shared" si="1"/>
        <v>-2</v>
      </c>
      <c r="H9" s="160"/>
      <c r="I9" s="161"/>
      <c r="J9" s="161"/>
      <c r="K9" s="161"/>
      <c r="L9" s="162"/>
    </row>
    <row r="10" spans="4:12" x14ac:dyDescent="0.3">
      <c r="D10" s="15" t="s">
        <v>35</v>
      </c>
      <c r="E10" s="57">
        <v>0</v>
      </c>
      <c r="F10" s="63">
        <f t="shared" si="1"/>
        <v>0</v>
      </c>
    </row>
    <row r="11" spans="4:12" ht="15" thickBot="1" x14ac:dyDescent="0.35">
      <c r="D11" s="15" t="s">
        <v>33</v>
      </c>
      <c r="E11" s="57">
        <v>-100</v>
      </c>
      <c r="F11" s="63">
        <f t="shared" si="1"/>
        <v>-0.1</v>
      </c>
    </row>
    <row r="12" spans="4:12" ht="14.4" customHeight="1" x14ac:dyDescent="0.3">
      <c r="D12" s="15" t="s">
        <v>7</v>
      </c>
      <c r="E12" s="57">
        <v>0</v>
      </c>
      <c r="F12" s="63">
        <f t="shared" si="1"/>
        <v>0</v>
      </c>
      <c r="H12" s="154" t="s">
        <v>65</v>
      </c>
      <c r="I12" s="155"/>
      <c r="J12" s="155"/>
      <c r="K12" s="155"/>
      <c r="L12" s="156"/>
    </row>
    <row r="13" spans="4:12" ht="14.4" customHeight="1" x14ac:dyDescent="0.3">
      <c r="D13" s="15" t="s">
        <v>36</v>
      </c>
      <c r="E13" s="57">
        <v>-300</v>
      </c>
      <c r="F13" s="63">
        <f t="shared" si="1"/>
        <v>-0.3</v>
      </c>
      <c r="H13" s="157"/>
      <c r="I13" s="158"/>
      <c r="J13" s="158"/>
      <c r="K13" s="158"/>
      <c r="L13" s="159"/>
    </row>
    <row r="14" spans="4:12" ht="14.4" customHeight="1" x14ac:dyDescent="0.3">
      <c r="D14" s="15" t="s">
        <v>37</v>
      </c>
      <c r="E14" s="57">
        <v>-200</v>
      </c>
      <c r="F14" s="63">
        <f t="shared" si="1"/>
        <v>-0.2</v>
      </c>
      <c r="H14" s="157"/>
      <c r="I14" s="158"/>
      <c r="J14" s="158"/>
      <c r="K14" s="158"/>
      <c r="L14" s="159"/>
    </row>
    <row r="15" spans="4:12" ht="14.4" customHeight="1" x14ac:dyDescent="0.3">
      <c r="D15" s="15" t="s">
        <v>54</v>
      </c>
      <c r="E15" s="57">
        <v>-50</v>
      </c>
      <c r="F15" s="63">
        <f t="shared" si="1"/>
        <v>-0.05</v>
      </c>
      <c r="H15" s="157"/>
      <c r="I15" s="158"/>
      <c r="J15" s="158"/>
      <c r="K15" s="158"/>
      <c r="L15" s="159"/>
    </row>
    <row r="16" spans="4:12" ht="14.4" customHeight="1" x14ac:dyDescent="0.3">
      <c r="D16" s="15" t="s">
        <v>39</v>
      </c>
      <c r="E16" s="58">
        <v>-50</v>
      </c>
      <c r="F16" s="64">
        <f t="shared" si="1"/>
        <v>-0.05</v>
      </c>
      <c r="H16" s="157"/>
      <c r="I16" s="158"/>
      <c r="J16" s="158"/>
      <c r="K16" s="158"/>
      <c r="L16" s="159"/>
    </row>
    <row r="17" spans="4:12" ht="15" customHeight="1" thickBot="1" x14ac:dyDescent="0.35">
      <c r="D17" s="25" t="s">
        <v>32</v>
      </c>
      <c r="E17" s="26">
        <f>E5+E6+E7+E8</f>
        <v>-1260</v>
      </c>
      <c r="F17" s="65">
        <f>E17/E5</f>
        <v>-1.26</v>
      </c>
      <c r="H17" s="160"/>
      <c r="I17" s="161"/>
      <c r="J17" s="161"/>
      <c r="K17" s="161"/>
      <c r="L17" s="162"/>
    </row>
    <row r="19" spans="4:12" x14ac:dyDescent="0.3">
      <c r="E19" s="141"/>
    </row>
    <row r="26" spans="4:12" ht="19.95" customHeight="1" thickBot="1" x14ac:dyDescent="0.35">
      <c r="D26" s="27"/>
    </row>
    <row r="27" spans="4:12" ht="15" customHeight="1" thickBot="1" x14ac:dyDescent="0.35">
      <c r="D27" s="41" t="s">
        <v>10</v>
      </c>
      <c r="E27" s="42">
        <v>0.3</v>
      </c>
      <c r="F27" s="42">
        <v>0.5</v>
      </c>
      <c r="G27" s="42">
        <v>0.65</v>
      </c>
      <c r="H27" s="42">
        <v>0.7</v>
      </c>
      <c r="I27" s="42">
        <v>0.75</v>
      </c>
      <c r="J27" s="43">
        <v>0.8</v>
      </c>
    </row>
    <row r="28" spans="4:12" ht="15" customHeight="1" thickBot="1" x14ac:dyDescent="0.35">
      <c r="D28" s="41" t="s">
        <v>8</v>
      </c>
      <c r="E28" s="44" t="s">
        <v>11</v>
      </c>
      <c r="F28" s="44" t="s">
        <v>12</v>
      </c>
      <c r="G28" s="44" t="s">
        <v>13</v>
      </c>
      <c r="H28" s="44" t="s">
        <v>14</v>
      </c>
      <c r="I28" s="44" t="s">
        <v>15</v>
      </c>
      <c r="J28" s="45" t="s">
        <v>16</v>
      </c>
    </row>
    <row r="29" spans="4:12" x14ac:dyDescent="0.3">
      <c r="D29" s="3" t="s">
        <v>2</v>
      </c>
      <c r="E29" s="10">
        <f>$E$5*E27</f>
        <v>300</v>
      </c>
      <c r="F29" s="10">
        <f t="shared" ref="F29:J29" si="2">$E$5*F27</f>
        <v>500</v>
      </c>
      <c r="G29" s="10">
        <f t="shared" si="2"/>
        <v>650</v>
      </c>
      <c r="H29" s="10">
        <f t="shared" si="2"/>
        <v>700</v>
      </c>
      <c r="I29" s="10">
        <f t="shared" si="2"/>
        <v>750</v>
      </c>
      <c r="J29" s="10">
        <f t="shared" si="2"/>
        <v>800</v>
      </c>
    </row>
    <row r="30" spans="4:12" x14ac:dyDescent="0.3">
      <c r="D30" s="4" t="s">
        <v>0</v>
      </c>
      <c r="E30" s="5">
        <f>E29*0.06*-1</f>
        <v>-18</v>
      </c>
      <c r="F30" s="5">
        <f t="shared" ref="F30:J30" si="3">F29*0.06*-1</f>
        <v>-30</v>
      </c>
      <c r="G30" s="5">
        <f t="shared" si="3"/>
        <v>-39</v>
      </c>
      <c r="H30" s="5">
        <f t="shared" si="3"/>
        <v>-42</v>
      </c>
      <c r="I30" s="5">
        <f t="shared" si="3"/>
        <v>-45</v>
      </c>
      <c r="J30" s="5">
        <f t="shared" si="3"/>
        <v>-48</v>
      </c>
    </row>
    <row r="31" spans="4:12" x14ac:dyDescent="0.3">
      <c r="D31" s="6" t="s">
        <v>40</v>
      </c>
      <c r="E31" s="7">
        <f t="shared" ref="E31:J31" si="4">E29*$F$7</f>
        <v>150</v>
      </c>
      <c r="F31" s="7">
        <f t="shared" si="4"/>
        <v>250</v>
      </c>
      <c r="G31" s="7">
        <f t="shared" si="4"/>
        <v>325</v>
      </c>
      <c r="H31" s="7">
        <f t="shared" si="4"/>
        <v>350</v>
      </c>
      <c r="I31" s="7">
        <f t="shared" si="4"/>
        <v>375</v>
      </c>
      <c r="J31" s="7">
        <f t="shared" si="4"/>
        <v>400</v>
      </c>
    </row>
    <row r="32" spans="4:12" x14ac:dyDescent="0.3">
      <c r="D32" s="8" t="s">
        <v>9</v>
      </c>
      <c r="E32" s="9">
        <f>E8</f>
        <v>-2700</v>
      </c>
      <c r="F32" s="9">
        <f>E32</f>
        <v>-2700</v>
      </c>
      <c r="G32" s="9">
        <f>F32</f>
        <v>-2700</v>
      </c>
      <c r="H32" s="9">
        <f>G32</f>
        <v>-2700</v>
      </c>
      <c r="I32" s="9">
        <f>H32</f>
        <v>-2700</v>
      </c>
      <c r="J32" s="9">
        <f>I32</f>
        <v>-2700</v>
      </c>
    </row>
    <row r="33" spans="4:10" ht="15" thickBot="1" x14ac:dyDescent="0.35">
      <c r="D33" s="2" t="s">
        <v>1</v>
      </c>
      <c r="E33" s="34">
        <f t="shared" ref="E33:J33" si="5">E29+E30+E31+E32</f>
        <v>-2268</v>
      </c>
      <c r="F33" s="34">
        <f t="shared" si="5"/>
        <v>-1980</v>
      </c>
      <c r="G33" s="34">
        <f t="shared" si="5"/>
        <v>-1764</v>
      </c>
      <c r="H33" s="34">
        <f t="shared" si="5"/>
        <v>-1692</v>
      </c>
      <c r="I33" s="34">
        <f t="shared" si="5"/>
        <v>-1620</v>
      </c>
      <c r="J33" s="34">
        <f t="shared" si="5"/>
        <v>-1548</v>
      </c>
    </row>
    <row r="34" spans="4:10" ht="15" thickBot="1" x14ac:dyDescent="0.35">
      <c r="D34" s="33" t="s">
        <v>41</v>
      </c>
      <c r="E34" s="35">
        <f>E33</f>
        <v>-2268</v>
      </c>
      <c r="F34" s="35">
        <f>F33+E34</f>
        <v>-4248</v>
      </c>
      <c r="G34" s="35">
        <f>G33+F34</f>
        <v>-6012</v>
      </c>
      <c r="H34" s="35">
        <f>H33+G34</f>
        <v>-7704</v>
      </c>
      <c r="I34" s="142">
        <f>I33+H34</f>
        <v>-9324</v>
      </c>
      <c r="J34" s="36">
        <f>J33+I34</f>
        <v>-10872</v>
      </c>
    </row>
    <row r="35" spans="4:10" ht="15" thickBot="1" x14ac:dyDescent="0.35"/>
    <row r="36" spans="4:10" ht="15" customHeight="1" thickBot="1" x14ac:dyDescent="0.35">
      <c r="D36" s="41" t="s">
        <v>10</v>
      </c>
      <c r="E36" s="43">
        <f>IF(J27+5%&gt;100%,100%,J27+5%)</f>
        <v>0.85000000000000009</v>
      </c>
      <c r="F36" s="43">
        <f>IF(E36+5%&gt;100%,100%,E36+5%)</f>
        <v>0.90000000000000013</v>
      </c>
      <c r="G36" s="43">
        <f>IF(F36+5%&gt;100%,100%,F36+5%)</f>
        <v>0.95000000000000018</v>
      </c>
      <c r="H36" s="43">
        <f>IF(G36+5%&gt;100%,100%,G36+5%)</f>
        <v>1.0000000000000002</v>
      </c>
      <c r="I36" s="43">
        <f>IF(H36+5%&gt;100%,100%,H36+5%)</f>
        <v>1</v>
      </c>
      <c r="J36" s="43">
        <f>IF(I36+5%&gt;100%,100%,I36+5%)</f>
        <v>1</v>
      </c>
    </row>
    <row r="37" spans="4:10" ht="15" customHeight="1" thickBot="1" x14ac:dyDescent="0.35">
      <c r="D37" s="41" t="s">
        <v>8</v>
      </c>
      <c r="E37" s="44" t="s">
        <v>17</v>
      </c>
      <c r="F37" s="44" t="s">
        <v>18</v>
      </c>
      <c r="G37" s="44" t="s">
        <v>19</v>
      </c>
      <c r="H37" s="44" t="s">
        <v>20</v>
      </c>
      <c r="I37" s="44" t="s">
        <v>21</v>
      </c>
      <c r="J37" s="45" t="s">
        <v>22</v>
      </c>
    </row>
    <row r="38" spans="4:10" x14ac:dyDescent="0.3">
      <c r="D38" s="3" t="s">
        <v>2</v>
      </c>
      <c r="E38" s="10">
        <f>$E$5*E36</f>
        <v>850.00000000000011</v>
      </c>
      <c r="F38" s="10">
        <f t="shared" ref="F38:J38" si="6">$E$5*F36</f>
        <v>900.00000000000011</v>
      </c>
      <c r="G38" s="10">
        <f t="shared" si="6"/>
        <v>950.00000000000023</v>
      </c>
      <c r="H38" s="10">
        <f t="shared" si="6"/>
        <v>1000.0000000000002</v>
      </c>
      <c r="I38" s="10">
        <f t="shared" si="6"/>
        <v>1000</v>
      </c>
      <c r="J38" s="10">
        <f t="shared" si="6"/>
        <v>1000</v>
      </c>
    </row>
    <row r="39" spans="4:10" x14ac:dyDescent="0.3">
      <c r="D39" s="4" t="s">
        <v>0</v>
      </c>
      <c r="E39" s="5">
        <f>E38*0.06*-1</f>
        <v>-51.000000000000007</v>
      </c>
      <c r="F39" s="5">
        <f t="shared" ref="F39:J39" si="7">F38*0.06*-1</f>
        <v>-54.000000000000007</v>
      </c>
      <c r="G39" s="5">
        <f t="shared" si="7"/>
        <v>-57.000000000000014</v>
      </c>
      <c r="H39" s="5">
        <f t="shared" si="7"/>
        <v>-60.000000000000014</v>
      </c>
      <c r="I39" s="5">
        <f t="shared" si="7"/>
        <v>-60</v>
      </c>
      <c r="J39" s="5">
        <f t="shared" si="7"/>
        <v>-60</v>
      </c>
    </row>
    <row r="40" spans="4:10" x14ac:dyDescent="0.3">
      <c r="D40" s="6" t="s">
        <v>40</v>
      </c>
      <c r="E40" s="7">
        <f t="shared" ref="E40:J40" si="8">E38*$F$7</f>
        <v>425.00000000000006</v>
      </c>
      <c r="F40" s="7">
        <f t="shared" si="8"/>
        <v>450.00000000000006</v>
      </c>
      <c r="G40" s="7">
        <f t="shared" si="8"/>
        <v>475.00000000000011</v>
      </c>
      <c r="H40" s="7">
        <f t="shared" si="8"/>
        <v>500.00000000000011</v>
      </c>
      <c r="I40" s="7">
        <f t="shared" si="8"/>
        <v>500</v>
      </c>
      <c r="J40" s="7">
        <f t="shared" si="8"/>
        <v>500</v>
      </c>
    </row>
    <row r="41" spans="4:10" x14ac:dyDescent="0.3">
      <c r="D41" s="8" t="s">
        <v>9</v>
      </c>
      <c r="E41" s="9">
        <f>E32</f>
        <v>-2700</v>
      </c>
      <c r="F41" s="9">
        <f>E41</f>
        <v>-2700</v>
      </c>
      <c r="G41" s="9">
        <f>F41</f>
        <v>-2700</v>
      </c>
      <c r="H41" s="9">
        <f>G41</f>
        <v>-2700</v>
      </c>
      <c r="I41" s="9">
        <f>H41</f>
        <v>-2700</v>
      </c>
      <c r="J41" s="9">
        <f>I41</f>
        <v>-2700</v>
      </c>
    </row>
    <row r="42" spans="4:10" ht="15" thickBot="1" x14ac:dyDescent="0.35">
      <c r="D42" s="2" t="s">
        <v>1</v>
      </c>
      <c r="E42" s="34">
        <f t="shared" ref="E42:J42" si="9">E38+E39+E40+E41</f>
        <v>-1475.9999999999998</v>
      </c>
      <c r="F42" s="34">
        <f t="shared" si="9"/>
        <v>-1403.9999999999998</v>
      </c>
      <c r="G42" s="34">
        <f t="shared" si="9"/>
        <v>-1331.9999999999995</v>
      </c>
      <c r="H42" s="34">
        <f t="shared" si="9"/>
        <v>-1259.9999999999995</v>
      </c>
      <c r="I42" s="34">
        <f t="shared" si="9"/>
        <v>-1260</v>
      </c>
      <c r="J42" s="34">
        <f t="shared" si="9"/>
        <v>-1260</v>
      </c>
    </row>
    <row r="43" spans="4:10" ht="15" thickBot="1" x14ac:dyDescent="0.35">
      <c r="D43" s="33" t="s">
        <v>41</v>
      </c>
      <c r="E43" s="35">
        <f>J34+E42</f>
        <v>-12348</v>
      </c>
      <c r="F43" s="35">
        <f>F42+E43</f>
        <v>-13752</v>
      </c>
      <c r="G43" s="35">
        <f>G42+F43</f>
        <v>-15084</v>
      </c>
      <c r="H43" s="35">
        <f>H42+G43</f>
        <v>-16344</v>
      </c>
      <c r="I43" s="35">
        <f>I42+H43</f>
        <v>-17604</v>
      </c>
      <c r="J43" s="36">
        <f>J42+I43</f>
        <v>-18864</v>
      </c>
    </row>
    <row r="45" spans="4:10" ht="15" thickBot="1" x14ac:dyDescent="0.35"/>
    <row r="46" spans="4:10" ht="19.95" customHeight="1" x14ac:dyDescent="0.3">
      <c r="D46" s="23" t="s">
        <v>23</v>
      </c>
      <c r="E46" s="24" t="s">
        <v>42</v>
      </c>
    </row>
    <row r="47" spans="4:10" x14ac:dyDescent="0.3">
      <c r="D47" s="37" t="s">
        <v>24</v>
      </c>
      <c r="E47" s="16">
        <v>1000</v>
      </c>
    </row>
    <row r="48" spans="4:10" x14ac:dyDescent="0.3">
      <c r="D48" s="37" t="s">
        <v>25</v>
      </c>
      <c r="E48" s="16">
        <v>3000</v>
      </c>
    </row>
    <row r="49" spans="4:5" x14ac:dyDescent="0.3">
      <c r="D49" s="37" t="s">
        <v>26</v>
      </c>
      <c r="E49" s="16">
        <v>1500</v>
      </c>
    </row>
    <row r="50" spans="4:5" x14ac:dyDescent="0.3">
      <c r="D50" s="37" t="s">
        <v>29</v>
      </c>
      <c r="E50" s="16">
        <v>5000</v>
      </c>
    </row>
    <row r="51" spans="4:5" x14ac:dyDescent="0.3">
      <c r="D51" s="37" t="s">
        <v>7</v>
      </c>
      <c r="E51" s="16">
        <v>3000</v>
      </c>
    </row>
    <row r="52" spans="4:5" x14ac:dyDescent="0.3">
      <c r="D52" s="37" t="s">
        <v>27</v>
      </c>
      <c r="E52" s="16">
        <v>8000</v>
      </c>
    </row>
    <row r="53" spans="4:5" x14ac:dyDescent="0.3">
      <c r="D53" s="38" t="s">
        <v>28</v>
      </c>
      <c r="E53" s="17">
        <v>6000</v>
      </c>
    </row>
    <row r="54" spans="4:5" x14ac:dyDescent="0.3">
      <c r="D54" s="69" t="s">
        <v>52</v>
      </c>
      <c r="E54" s="70">
        <f>7500</f>
        <v>7500</v>
      </c>
    </row>
    <row r="55" spans="4:5" ht="15" thickBot="1" x14ac:dyDescent="0.35">
      <c r="D55" s="18" t="s">
        <v>6</v>
      </c>
      <c r="E55" s="19">
        <f>SUM(E47:E54)</f>
        <v>35000</v>
      </c>
    </row>
    <row r="56" spans="4:5" ht="15" thickBot="1" x14ac:dyDescent="0.35"/>
    <row r="57" spans="4:5" ht="15" thickBot="1" x14ac:dyDescent="0.35">
      <c r="D57" s="39" t="s">
        <v>59</v>
      </c>
      <c r="E57" s="89">
        <v>27500</v>
      </c>
    </row>
  </sheetData>
  <mergeCells count="2">
    <mergeCell ref="H5:L9"/>
    <mergeCell ref="H12:L17"/>
  </mergeCells>
  <pageMargins left="0.511811024" right="0.511811024" top="0.78740157499999996" bottom="0.78740157499999996" header="0.31496062000000002" footer="0.31496062000000002"/>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D2:S36"/>
  <sheetViews>
    <sheetView showGridLines="0" zoomScale="115" zoomScaleNormal="115" workbookViewId="0">
      <selection activeCell="H23" sqref="H23"/>
    </sheetView>
  </sheetViews>
  <sheetFormatPr defaultRowHeight="14.4" x14ac:dyDescent="0.3"/>
  <cols>
    <col min="1" max="3" width="8.88671875" style="1"/>
    <col min="4" max="4" width="13" style="1" customWidth="1"/>
    <col min="5" max="5" width="36.33203125" style="1" customWidth="1"/>
    <col min="6" max="7" width="15.77734375" style="1" customWidth="1"/>
    <col min="8" max="8" width="3.77734375" style="1" customWidth="1"/>
    <col min="9" max="13" width="15.77734375" style="1" customWidth="1"/>
    <col min="14" max="14" width="10.77734375" style="1" customWidth="1"/>
    <col min="15" max="15" width="11.77734375" style="1" customWidth="1"/>
    <col min="16" max="16" width="9.5546875" style="1" customWidth="1"/>
    <col min="17" max="17" width="16.6640625" style="1" bestFit="1" customWidth="1"/>
    <col min="18" max="18" width="10.6640625" style="1" customWidth="1"/>
    <col min="19" max="19" width="13.109375" style="1" bestFit="1" customWidth="1"/>
    <col min="20" max="20" width="14" style="1" bestFit="1" customWidth="1"/>
    <col min="21" max="21" width="12.88671875" style="1" customWidth="1"/>
    <col min="22" max="22" width="13" style="1" customWidth="1"/>
    <col min="23" max="16384" width="8.88671875" style="1"/>
  </cols>
  <sheetData>
    <row r="2" spans="4:17" ht="15" thickBot="1" x14ac:dyDescent="0.35">
      <c r="O2" s="11"/>
      <c r="P2" s="11"/>
      <c r="Q2" s="11"/>
    </row>
    <row r="3" spans="4:17" ht="19.95" customHeight="1" thickBot="1" x14ac:dyDescent="0.35">
      <c r="D3" s="39" t="s">
        <v>53</v>
      </c>
      <c r="E3" s="39" t="s">
        <v>48</v>
      </c>
      <c r="F3" s="40" t="s">
        <v>4</v>
      </c>
      <c r="G3" s="40" t="s">
        <v>57</v>
      </c>
      <c r="H3" s="97"/>
      <c r="M3" s="97"/>
    </row>
    <row r="4" spans="4:17" ht="15" customHeight="1" x14ac:dyDescent="0.3">
      <c r="D4" s="72">
        <v>44931</v>
      </c>
      <c r="E4" s="80" t="s">
        <v>56</v>
      </c>
      <c r="F4" s="77">
        <v>2100</v>
      </c>
      <c r="G4" s="77">
        <f>F4</f>
        <v>2100</v>
      </c>
      <c r="H4" s="96"/>
      <c r="M4" s="96"/>
    </row>
    <row r="5" spans="4:17" ht="15.6" x14ac:dyDescent="0.3">
      <c r="D5" s="73">
        <v>44931</v>
      </c>
      <c r="E5" s="75" t="s">
        <v>37</v>
      </c>
      <c r="F5" s="78">
        <v>-250</v>
      </c>
      <c r="G5" s="78">
        <f>G4+F5</f>
        <v>1850</v>
      </c>
      <c r="H5" s="96"/>
      <c r="I5" s="100" t="s">
        <v>83</v>
      </c>
      <c r="J5" s="100"/>
      <c r="K5" s="100"/>
      <c r="L5" s="100"/>
      <c r="M5" s="96"/>
    </row>
    <row r="6" spans="4:17" ht="14.4" customHeight="1" x14ac:dyDescent="0.3">
      <c r="D6" s="73">
        <v>44932</v>
      </c>
      <c r="E6" s="75" t="s">
        <v>33</v>
      </c>
      <c r="F6" s="78">
        <v>-2000</v>
      </c>
      <c r="G6" s="78">
        <f t="shared" ref="G6:G18" si="0">G5+F6</f>
        <v>-150</v>
      </c>
      <c r="H6" s="96"/>
      <c r="I6" s="163" t="s">
        <v>81</v>
      </c>
      <c r="J6" s="163"/>
      <c r="K6" s="163"/>
      <c r="L6" s="163"/>
      <c r="M6" s="96"/>
    </row>
    <row r="7" spans="4:17" ht="14.4" customHeight="1" x14ac:dyDescent="0.3">
      <c r="D7" s="73">
        <v>44933</v>
      </c>
      <c r="E7" s="75" t="s">
        <v>34</v>
      </c>
      <c r="F7" s="78">
        <v>-2000</v>
      </c>
      <c r="G7" s="78">
        <f t="shared" si="0"/>
        <v>-2150</v>
      </c>
      <c r="H7" s="96"/>
      <c r="I7" s="163"/>
      <c r="J7" s="163"/>
      <c r="K7" s="163"/>
      <c r="L7" s="163"/>
      <c r="M7" s="96"/>
    </row>
    <row r="8" spans="4:17" ht="14.4" customHeight="1" x14ac:dyDescent="0.3">
      <c r="D8" s="73">
        <v>44934</v>
      </c>
      <c r="E8" s="71" t="s">
        <v>35</v>
      </c>
      <c r="F8" s="78">
        <v>-700</v>
      </c>
      <c r="G8" s="78">
        <f t="shared" si="0"/>
        <v>-2850</v>
      </c>
      <c r="H8" s="96"/>
      <c r="I8" s="100" t="s">
        <v>84</v>
      </c>
      <c r="J8" s="100"/>
      <c r="K8" s="100"/>
      <c r="L8" s="100"/>
      <c r="M8" s="96"/>
    </row>
    <row r="9" spans="4:17" ht="14.4" customHeight="1" x14ac:dyDescent="0.3">
      <c r="D9" s="73">
        <v>44935</v>
      </c>
      <c r="E9" s="71" t="s">
        <v>7</v>
      </c>
      <c r="F9" s="78">
        <v>-350</v>
      </c>
      <c r="G9" s="78">
        <f t="shared" si="0"/>
        <v>-3200</v>
      </c>
      <c r="H9" s="96"/>
      <c r="I9" s="100" t="s">
        <v>86</v>
      </c>
      <c r="J9" s="100"/>
      <c r="K9" s="100"/>
      <c r="L9" s="100"/>
      <c r="M9" s="96"/>
    </row>
    <row r="10" spans="4:17" ht="14.4" customHeight="1" x14ac:dyDescent="0.3">
      <c r="D10" s="73">
        <v>44936</v>
      </c>
      <c r="E10" s="76" t="s">
        <v>56</v>
      </c>
      <c r="F10" s="78">
        <v>2100</v>
      </c>
      <c r="G10" s="78">
        <f t="shared" si="0"/>
        <v>-1100</v>
      </c>
      <c r="H10" s="96"/>
      <c r="I10" s="100" t="s">
        <v>87</v>
      </c>
      <c r="J10" s="100"/>
      <c r="K10" s="100"/>
      <c r="L10" s="100"/>
      <c r="M10" s="96"/>
    </row>
    <row r="11" spans="4:17" ht="14.4" customHeight="1" x14ac:dyDescent="0.3">
      <c r="D11" s="73">
        <v>44936</v>
      </c>
      <c r="E11" s="71" t="s">
        <v>36</v>
      </c>
      <c r="F11" s="78">
        <v>-300</v>
      </c>
      <c r="G11" s="78">
        <f t="shared" si="0"/>
        <v>-1400</v>
      </c>
      <c r="H11" s="96"/>
      <c r="I11" s="100" t="s">
        <v>85</v>
      </c>
      <c r="J11" s="100"/>
      <c r="K11" s="100"/>
      <c r="L11" s="100"/>
      <c r="M11" s="96"/>
    </row>
    <row r="12" spans="4:17" ht="14.4" customHeight="1" x14ac:dyDescent="0.3">
      <c r="D12" s="83">
        <v>44937</v>
      </c>
      <c r="E12" s="84" t="s">
        <v>46</v>
      </c>
      <c r="F12" s="85">
        <v>-4510</v>
      </c>
      <c r="G12" s="85">
        <f t="shared" si="0"/>
        <v>-5910</v>
      </c>
      <c r="H12" s="96"/>
      <c r="I12" s="100" t="s">
        <v>88</v>
      </c>
      <c r="J12" s="100"/>
      <c r="K12" s="100"/>
      <c r="L12" s="100"/>
      <c r="M12" s="96"/>
    </row>
    <row r="13" spans="4:17" ht="14.4" customHeight="1" x14ac:dyDescent="0.3">
      <c r="D13" s="73">
        <v>44941</v>
      </c>
      <c r="E13" s="76" t="s">
        <v>56</v>
      </c>
      <c r="F13" s="78">
        <v>2100</v>
      </c>
      <c r="G13" s="78">
        <f t="shared" si="0"/>
        <v>-3810</v>
      </c>
      <c r="H13" s="96"/>
      <c r="I13" s="100" t="s">
        <v>89</v>
      </c>
      <c r="J13" s="100"/>
      <c r="K13" s="100"/>
      <c r="L13" s="100"/>
      <c r="M13" s="96"/>
    </row>
    <row r="14" spans="4:17" ht="14.4" customHeight="1" x14ac:dyDescent="0.3">
      <c r="D14" s="73">
        <v>44941</v>
      </c>
      <c r="E14" s="75" t="s">
        <v>54</v>
      </c>
      <c r="F14" s="78">
        <v>-100</v>
      </c>
      <c r="G14" s="78">
        <f t="shared" si="0"/>
        <v>-3910</v>
      </c>
      <c r="H14" s="96"/>
      <c r="I14" s="100" t="s">
        <v>90</v>
      </c>
      <c r="J14" s="100"/>
      <c r="K14" s="100"/>
      <c r="L14" s="100"/>
      <c r="M14" s="96"/>
    </row>
    <row r="15" spans="4:17" ht="14.4" customHeight="1" x14ac:dyDescent="0.3">
      <c r="D15" s="73">
        <v>44946</v>
      </c>
      <c r="E15" s="81" t="s">
        <v>56</v>
      </c>
      <c r="F15" s="78">
        <v>2100</v>
      </c>
      <c r="G15" s="78">
        <f t="shared" si="0"/>
        <v>-1810</v>
      </c>
      <c r="H15" s="96"/>
      <c r="I15" s="100" t="s">
        <v>82</v>
      </c>
      <c r="J15" s="100"/>
      <c r="K15" s="100"/>
      <c r="L15" s="100"/>
      <c r="M15" s="96"/>
    </row>
    <row r="16" spans="4:17" ht="14.4" customHeight="1" x14ac:dyDescent="0.3">
      <c r="D16" s="73">
        <v>44946</v>
      </c>
      <c r="E16" s="75" t="s">
        <v>55</v>
      </c>
      <c r="F16" s="78">
        <v>-756</v>
      </c>
      <c r="G16" s="78">
        <f t="shared" si="0"/>
        <v>-2566</v>
      </c>
      <c r="H16" s="96"/>
      <c r="I16" s="100" t="s">
        <v>91</v>
      </c>
      <c r="J16" s="100"/>
      <c r="K16" s="100"/>
      <c r="L16" s="100"/>
      <c r="M16" s="96"/>
    </row>
    <row r="17" spans="4:19" ht="15" customHeight="1" x14ac:dyDescent="0.3">
      <c r="D17" s="73">
        <v>44951</v>
      </c>
      <c r="E17" s="81" t="s">
        <v>56</v>
      </c>
      <c r="F17" s="78">
        <v>2100</v>
      </c>
      <c r="G17" s="78">
        <f t="shared" si="0"/>
        <v>-466</v>
      </c>
      <c r="H17" s="96"/>
      <c r="I17" s="100" t="s">
        <v>92</v>
      </c>
      <c r="J17" s="100"/>
      <c r="K17" s="100"/>
      <c r="L17" s="100"/>
      <c r="M17" s="96"/>
    </row>
    <row r="18" spans="4:19" ht="15.6" x14ac:dyDescent="0.3">
      <c r="D18" s="73">
        <v>44951</v>
      </c>
      <c r="E18" s="75" t="s">
        <v>39</v>
      </c>
      <c r="F18" s="78">
        <v>-50</v>
      </c>
      <c r="G18" s="78">
        <f t="shared" si="0"/>
        <v>-516</v>
      </c>
      <c r="H18" s="96"/>
      <c r="I18" s="100" t="s">
        <v>93</v>
      </c>
      <c r="J18" s="100"/>
      <c r="K18" s="100"/>
      <c r="L18" s="100"/>
      <c r="M18" s="96"/>
    </row>
    <row r="19" spans="4:19" ht="16.2" thickBot="1" x14ac:dyDescent="0.35">
      <c r="D19" s="74">
        <v>44956</v>
      </c>
      <c r="E19" s="82" t="s">
        <v>56</v>
      </c>
      <c r="F19" s="79">
        <v>2100</v>
      </c>
      <c r="G19" s="79">
        <f>G18+F19</f>
        <v>1584</v>
      </c>
      <c r="H19" s="96"/>
      <c r="I19" s="100" t="s">
        <v>94</v>
      </c>
      <c r="J19" s="100"/>
      <c r="K19" s="100"/>
      <c r="L19" s="100"/>
      <c r="M19" s="96"/>
    </row>
    <row r="20" spans="4:19" ht="15.6" x14ac:dyDescent="0.3">
      <c r="H20" s="96"/>
      <c r="I20" s="100"/>
      <c r="J20" s="100"/>
      <c r="K20" s="100"/>
      <c r="L20" s="100"/>
      <c r="M20" s="96"/>
    </row>
    <row r="23" spans="4:19" ht="15" thickBot="1" x14ac:dyDescent="0.35"/>
    <row r="24" spans="4:19" ht="19.95" customHeight="1" x14ac:dyDescent="0.3">
      <c r="E24" s="23" t="s">
        <v>23</v>
      </c>
      <c r="F24" s="24" t="s">
        <v>42</v>
      </c>
    </row>
    <row r="25" spans="4:19" x14ac:dyDescent="0.3">
      <c r="E25" s="37" t="s">
        <v>24</v>
      </c>
      <c r="F25" s="16">
        <v>1000</v>
      </c>
    </row>
    <row r="26" spans="4:19" x14ac:dyDescent="0.3">
      <c r="E26" s="37" t="s">
        <v>25</v>
      </c>
      <c r="F26" s="16">
        <v>3000</v>
      </c>
    </row>
    <row r="27" spans="4:19" x14ac:dyDescent="0.3">
      <c r="E27" s="37" t="s">
        <v>26</v>
      </c>
      <c r="F27" s="16">
        <v>1500</v>
      </c>
    </row>
    <row r="28" spans="4:19" x14ac:dyDescent="0.3">
      <c r="E28" s="37" t="s">
        <v>29</v>
      </c>
      <c r="F28" s="16">
        <v>5000</v>
      </c>
      <c r="R28" s="11"/>
      <c r="S28" s="11"/>
    </row>
    <row r="29" spans="4:19" x14ac:dyDescent="0.3">
      <c r="E29" s="37" t="s">
        <v>7</v>
      </c>
      <c r="F29" s="16">
        <v>3000</v>
      </c>
      <c r="R29" s="11"/>
      <c r="S29" s="11"/>
    </row>
    <row r="30" spans="4:19" x14ac:dyDescent="0.3">
      <c r="E30" s="37" t="s">
        <v>27</v>
      </c>
      <c r="F30" s="16">
        <v>8000</v>
      </c>
      <c r="R30" s="11"/>
      <c r="S30" s="11"/>
    </row>
    <row r="31" spans="4:19" x14ac:dyDescent="0.3">
      <c r="E31" s="38" t="s">
        <v>28</v>
      </c>
      <c r="F31" s="17">
        <v>6000</v>
      </c>
      <c r="R31" s="11"/>
      <c r="S31" s="11"/>
    </row>
    <row r="32" spans="4:19" x14ac:dyDescent="0.3">
      <c r="E32" s="90" t="s">
        <v>52</v>
      </c>
      <c r="F32" s="91">
        <f>7500</f>
        <v>7500</v>
      </c>
      <c r="R32" s="11"/>
      <c r="S32" s="11"/>
    </row>
    <row r="33" spans="5:19" x14ac:dyDescent="0.3">
      <c r="E33" s="69" t="s">
        <v>58</v>
      </c>
      <c r="F33" s="70">
        <v>6000</v>
      </c>
      <c r="R33" s="11"/>
      <c r="S33" s="11"/>
    </row>
    <row r="34" spans="5:19" ht="15" thickBot="1" x14ac:dyDescent="0.35">
      <c r="E34" s="18" t="s">
        <v>6</v>
      </c>
      <c r="F34" s="19">
        <f>SUM(F25:F33)</f>
        <v>41000</v>
      </c>
    </row>
    <row r="35" spans="5:19" ht="15" thickBot="1" x14ac:dyDescent="0.35"/>
    <row r="36" spans="5:19" ht="15" thickBot="1" x14ac:dyDescent="0.35">
      <c r="E36" s="39" t="s">
        <v>59</v>
      </c>
      <c r="F36" s="89">
        <v>27500</v>
      </c>
    </row>
  </sheetData>
  <autoFilter ref="D3:G3" xr:uid="{00000000-0009-0000-0000-000005000000}"/>
  <mergeCells count="1">
    <mergeCell ref="I6:L7"/>
  </mergeCells>
  <pageMargins left="0.511811024" right="0.511811024" top="0.78740157499999996" bottom="0.78740157499999996" header="0.31496062000000002" footer="0.31496062000000002"/>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D2:M35"/>
  <sheetViews>
    <sheetView showGridLines="0" zoomScale="115" zoomScaleNormal="115" workbookViewId="0">
      <selection activeCell="I6" sqref="I6"/>
    </sheetView>
  </sheetViews>
  <sheetFormatPr defaultRowHeight="14.4" x14ac:dyDescent="0.3"/>
  <cols>
    <col min="1" max="3" width="8.88671875" style="1"/>
    <col min="4" max="4" width="13" style="1" customWidth="1"/>
    <col min="5" max="5" width="36.33203125" style="1" customWidth="1"/>
    <col min="6" max="7" width="15.77734375" style="1" customWidth="1"/>
    <col min="8" max="8" width="10.77734375" style="1" customWidth="1"/>
    <col min="9" max="9" width="11.77734375" style="1" customWidth="1"/>
    <col min="10" max="10" width="9.5546875" style="1" customWidth="1"/>
    <col min="11" max="11" width="16.6640625" style="1" bestFit="1" customWidth="1"/>
    <col min="12" max="12" width="10.6640625" style="1" customWidth="1"/>
    <col min="13" max="13" width="13.109375" style="1" bestFit="1" customWidth="1"/>
    <col min="14" max="14" width="14" style="1" bestFit="1" customWidth="1"/>
    <col min="15" max="15" width="12.88671875" style="1" customWidth="1"/>
    <col min="16" max="16" width="13" style="1" customWidth="1"/>
    <col min="17" max="16384" width="8.88671875" style="1"/>
  </cols>
  <sheetData>
    <row r="2" spans="4:11" ht="15" thickBot="1" x14ac:dyDescent="0.35">
      <c r="I2" s="11"/>
      <c r="J2" s="11"/>
      <c r="K2" s="11"/>
    </row>
    <row r="3" spans="4:11" ht="19.95" customHeight="1" thickBot="1" x14ac:dyDescent="0.35">
      <c r="D3" s="39" t="s">
        <v>53</v>
      </c>
      <c r="E3" s="39" t="s">
        <v>48</v>
      </c>
      <c r="F3" s="40" t="s">
        <v>4</v>
      </c>
      <c r="G3" s="40" t="s">
        <v>57</v>
      </c>
    </row>
    <row r="4" spans="4:11" x14ac:dyDescent="0.3">
      <c r="D4" s="72">
        <v>44931</v>
      </c>
      <c r="E4" s="80" t="s">
        <v>56</v>
      </c>
      <c r="F4" s="77">
        <v>2100</v>
      </c>
      <c r="G4" s="77">
        <f>F4</f>
        <v>2100</v>
      </c>
    </row>
    <row r="5" spans="4:11" x14ac:dyDescent="0.3">
      <c r="D5" s="73">
        <v>44931</v>
      </c>
      <c r="E5" s="75" t="s">
        <v>37</v>
      </c>
      <c r="F5" s="78">
        <v>-250</v>
      </c>
      <c r="G5" s="78">
        <f t="shared" ref="G5:G19" si="0">G4+F5</f>
        <v>1850</v>
      </c>
    </row>
    <row r="6" spans="4:11" ht="14.4" customHeight="1" x14ac:dyDescent="0.3">
      <c r="D6" s="73">
        <v>44932</v>
      </c>
      <c r="E6" s="75" t="s">
        <v>33</v>
      </c>
      <c r="F6" s="78">
        <v>-2000</v>
      </c>
      <c r="G6" s="78">
        <f t="shared" si="0"/>
        <v>-150</v>
      </c>
    </row>
    <row r="7" spans="4:11" ht="14.4" customHeight="1" x14ac:dyDescent="0.3">
      <c r="D7" s="73">
        <v>44935</v>
      </c>
      <c r="E7" s="75" t="s">
        <v>7</v>
      </c>
      <c r="F7" s="78">
        <v>-350</v>
      </c>
      <c r="G7" s="78">
        <f t="shared" si="0"/>
        <v>-500</v>
      </c>
    </row>
    <row r="8" spans="4:11" ht="14.4" customHeight="1" x14ac:dyDescent="0.3">
      <c r="D8" s="73">
        <v>44936</v>
      </c>
      <c r="E8" s="76" t="s">
        <v>56</v>
      </c>
      <c r="F8" s="78">
        <v>2100</v>
      </c>
      <c r="G8" s="78">
        <f t="shared" si="0"/>
        <v>1600</v>
      </c>
    </row>
    <row r="9" spans="4:11" ht="14.4" customHeight="1" x14ac:dyDescent="0.3">
      <c r="D9" s="73">
        <v>44936</v>
      </c>
      <c r="E9" s="71" t="s">
        <v>36</v>
      </c>
      <c r="F9" s="78">
        <v>-300</v>
      </c>
      <c r="G9" s="78">
        <f t="shared" si="0"/>
        <v>1300</v>
      </c>
    </row>
    <row r="10" spans="4:11" ht="14.4" customHeight="1" x14ac:dyDescent="0.3">
      <c r="D10" s="83">
        <v>44937</v>
      </c>
      <c r="E10" s="84" t="s">
        <v>46</v>
      </c>
      <c r="F10" s="85">
        <v>-4510</v>
      </c>
      <c r="G10" s="85">
        <f t="shared" si="0"/>
        <v>-3210</v>
      </c>
    </row>
    <row r="11" spans="4:11" ht="14.4" customHeight="1" x14ac:dyDescent="0.3">
      <c r="D11" s="73">
        <v>44941</v>
      </c>
      <c r="E11" s="76" t="s">
        <v>56</v>
      </c>
      <c r="F11" s="78">
        <v>2100</v>
      </c>
      <c r="G11" s="78">
        <f t="shared" si="0"/>
        <v>-1110</v>
      </c>
    </row>
    <row r="12" spans="4:11" ht="14.4" customHeight="1" x14ac:dyDescent="0.3">
      <c r="D12" s="73">
        <v>44941</v>
      </c>
      <c r="E12" s="71" t="s">
        <v>54</v>
      </c>
      <c r="F12" s="78">
        <v>-100</v>
      </c>
      <c r="G12" s="78">
        <f t="shared" si="0"/>
        <v>-1210</v>
      </c>
    </row>
    <row r="13" spans="4:11" ht="14.4" customHeight="1" x14ac:dyDescent="0.3">
      <c r="D13" s="73">
        <v>44946</v>
      </c>
      <c r="E13" s="76" t="s">
        <v>56</v>
      </c>
      <c r="F13" s="78">
        <v>2100</v>
      </c>
      <c r="G13" s="78">
        <f t="shared" si="0"/>
        <v>890</v>
      </c>
    </row>
    <row r="14" spans="4:11" ht="14.4" customHeight="1" x14ac:dyDescent="0.3">
      <c r="D14" s="73">
        <v>44946</v>
      </c>
      <c r="E14" s="75" t="s">
        <v>55</v>
      </c>
      <c r="F14" s="78">
        <v>-756</v>
      </c>
      <c r="G14" s="78">
        <f t="shared" si="0"/>
        <v>134</v>
      </c>
    </row>
    <row r="15" spans="4:11" ht="14.4" customHeight="1" x14ac:dyDescent="0.3">
      <c r="D15" s="73">
        <v>44951</v>
      </c>
      <c r="E15" s="81" t="s">
        <v>56</v>
      </c>
      <c r="F15" s="78">
        <v>2100</v>
      </c>
      <c r="G15" s="78">
        <f t="shared" si="0"/>
        <v>2234</v>
      </c>
    </row>
    <row r="16" spans="4:11" ht="15" customHeight="1" x14ac:dyDescent="0.3">
      <c r="D16" s="73">
        <v>44951</v>
      </c>
      <c r="E16" s="75" t="s">
        <v>39</v>
      </c>
      <c r="F16" s="78">
        <v>-50</v>
      </c>
      <c r="G16" s="78">
        <f t="shared" si="0"/>
        <v>2184</v>
      </c>
    </row>
    <row r="17" spans="4:13" x14ac:dyDescent="0.3">
      <c r="D17" s="86">
        <v>44952</v>
      </c>
      <c r="E17" s="87" t="s">
        <v>34</v>
      </c>
      <c r="F17" s="88">
        <v>-2000</v>
      </c>
      <c r="G17" s="88">
        <f t="shared" si="0"/>
        <v>184</v>
      </c>
    </row>
    <row r="18" spans="4:13" x14ac:dyDescent="0.3">
      <c r="D18" s="86">
        <v>44953</v>
      </c>
      <c r="E18" s="87" t="s">
        <v>35</v>
      </c>
      <c r="F18" s="88">
        <v>-700</v>
      </c>
      <c r="G18" s="88">
        <f t="shared" si="0"/>
        <v>-516</v>
      </c>
    </row>
    <row r="19" spans="4:13" ht="15" thickBot="1" x14ac:dyDescent="0.35">
      <c r="D19" s="74">
        <v>44956</v>
      </c>
      <c r="E19" s="82" t="s">
        <v>56</v>
      </c>
      <c r="F19" s="79">
        <v>2100</v>
      </c>
      <c r="G19" s="79">
        <f t="shared" si="0"/>
        <v>1584</v>
      </c>
    </row>
    <row r="22" spans="4:13" ht="15" thickBot="1" x14ac:dyDescent="0.35"/>
    <row r="23" spans="4:13" ht="19.95" customHeight="1" x14ac:dyDescent="0.3">
      <c r="E23" s="23" t="s">
        <v>23</v>
      </c>
      <c r="F23" s="24" t="s">
        <v>42</v>
      </c>
    </row>
    <row r="24" spans="4:13" x14ac:dyDescent="0.3">
      <c r="E24" s="37" t="s">
        <v>24</v>
      </c>
      <c r="F24" s="16">
        <v>1000</v>
      </c>
    </row>
    <row r="25" spans="4:13" x14ac:dyDescent="0.3">
      <c r="E25" s="37" t="s">
        <v>25</v>
      </c>
      <c r="F25" s="16">
        <v>3000</v>
      </c>
    </row>
    <row r="26" spans="4:13" x14ac:dyDescent="0.3">
      <c r="E26" s="37" t="s">
        <v>26</v>
      </c>
      <c r="F26" s="16">
        <v>1500</v>
      </c>
    </row>
    <row r="27" spans="4:13" x14ac:dyDescent="0.3">
      <c r="E27" s="37" t="s">
        <v>29</v>
      </c>
      <c r="F27" s="16">
        <v>5000</v>
      </c>
      <c r="L27" s="11"/>
      <c r="M27" s="11"/>
    </row>
    <row r="28" spans="4:13" x14ac:dyDescent="0.3">
      <c r="E28" s="37" t="s">
        <v>7</v>
      </c>
      <c r="F28" s="16">
        <v>3000</v>
      </c>
      <c r="L28" s="11"/>
      <c r="M28" s="11"/>
    </row>
    <row r="29" spans="4:13" x14ac:dyDescent="0.3">
      <c r="E29" s="37" t="s">
        <v>27</v>
      </c>
      <c r="F29" s="16">
        <v>8000</v>
      </c>
      <c r="L29" s="11"/>
      <c r="M29" s="11"/>
    </row>
    <row r="30" spans="4:13" x14ac:dyDescent="0.3">
      <c r="E30" s="38" t="s">
        <v>28</v>
      </c>
      <c r="F30" s="17">
        <v>6000</v>
      </c>
      <c r="L30" s="11"/>
      <c r="M30" s="11"/>
    </row>
    <row r="31" spans="4:13" x14ac:dyDescent="0.3">
      <c r="E31" s="90" t="s">
        <v>52</v>
      </c>
      <c r="F31" s="91">
        <f>7500</f>
        <v>7500</v>
      </c>
      <c r="L31" s="11"/>
      <c r="M31" s="11"/>
    </row>
    <row r="32" spans="4:13" x14ac:dyDescent="0.3">
      <c r="E32" s="69" t="s">
        <v>58</v>
      </c>
      <c r="F32" s="70">
        <v>3500</v>
      </c>
      <c r="L32" s="12"/>
      <c r="M32" s="11"/>
    </row>
    <row r="33" spans="5:13" ht="15" thickBot="1" x14ac:dyDescent="0.35">
      <c r="E33" s="18" t="s">
        <v>6</v>
      </c>
      <c r="F33" s="19">
        <f>SUM(F24:F32)</f>
        <v>38500</v>
      </c>
      <c r="L33" s="11"/>
      <c r="M33" s="13"/>
    </row>
    <row r="34" spans="5:13" ht="15" thickBot="1" x14ac:dyDescent="0.35">
      <c r="L34" s="11"/>
      <c r="M34" s="12"/>
    </row>
    <row r="35" spans="5:13" ht="15" thickBot="1" x14ac:dyDescent="0.35">
      <c r="E35" s="39" t="s">
        <v>59</v>
      </c>
      <c r="F35" s="89">
        <v>27500</v>
      </c>
    </row>
  </sheetData>
  <autoFilter ref="D3:G3" xr:uid="{00000000-0009-0000-0000-000006000000}">
    <sortState xmlns:xlrd2="http://schemas.microsoft.com/office/spreadsheetml/2017/richdata2" ref="D4:G20">
      <sortCondition ref="D3"/>
    </sortState>
  </autoFilter>
  <pageMargins left="0.511811024" right="0.511811024" top="0.78740157499999996" bottom="0.78740157499999996" header="0.31496062000000002" footer="0.31496062000000002"/>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C29:M31"/>
  <sheetViews>
    <sheetView showGridLines="0" topLeftCell="A7" workbookViewId="0">
      <selection activeCell="G29" sqref="G29"/>
    </sheetView>
  </sheetViews>
  <sheetFormatPr defaultRowHeight="14.4" x14ac:dyDescent="0.3"/>
  <cols>
    <col min="1" max="2" width="8.88671875" style="92"/>
    <col min="3" max="6" width="10.77734375" style="92" customWidth="1"/>
    <col min="7" max="8" width="8.88671875" style="92"/>
    <col min="9" max="9" width="10.77734375" style="92" customWidth="1"/>
    <col min="10" max="10" width="8.88671875" style="92"/>
    <col min="11" max="11" width="14.44140625" style="92" bestFit="1" customWidth="1"/>
    <col min="12" max="16384" width="8.88671875" style="92"/>
  </cols>
  <sheetData>
    <row r="29" spans="3:13" ht="15" thickBot="1" x14ac:dyDescent="0.35">
      <c r="C29" s="92" t="s">
        <v>127</v>
      </c>
    </row>
    <row r="30" spans="3:13" s="129" customFormat="1" ht="19.95" customHeight="1" x14ac:dyDescent="0.3">
      <c r="C30" s="125" t="s">
        <v>60</v>
      </c>
      <c r="D30" s="126" t="s">
        <v>61</v>
      </c>
      <c r="E30" s="127" t="s">
        <v>5</v>
      </c>
      <c r="F30" s="128" t="s">
        <v>62</v>
      </c>
      <c r="I30" s="130" t="s">
        <v>124</v>
      </c>
      <c r="K30" s="131" t="s">
        <v>125</v>
      </c>
      <c r="M30" s="92"/>
    </row>
    <row r="31" spans="3:13" s="129" customFormat="1" ht="19.95" customHeight="1" thickBot="1" x14ac:dyDescent="0.35">
      <c r="C31" s="135">
        <v>0.56999999999999995</v>
      </c>
      <c r="D31" s="136">
        <v>0.03</v>
      </c>
      <c r="E31" s="136">
        <v>0.15</v>
      </c>
      <c r="F31" s="132">
        <v>3</v>
      </c>
      <c r="I31" s="133">
        <v>650</v>
      </c>
      <c r="K31" s="134">
        <f>I31*F31</f>
        <v>1950</v>
      </c>
      <c r="M31" s="92"/>
    </row>
  </sheetData>
  <pageMargins left="0.511811024" right="0.511811024" top="0.78740157499999996" bottom="0.78740157499999996" header="0.31496062000000002" footer="0.31496062000000002"/>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E6:L21"/>
  <sheetViews>
    <sheetView showGridLines="0" tabSelected="1" zoomScale="115" zoomScaleNormal="115" workbookViewId="0">
      <selection activeCell="J14" sqref="J14"/>
    </sheetView>
  </sheetViews>
  <sheetFormatPr defaultRowHeight="14.4" x14ac:dyDescent="0.3"/>
  <cols>
    <col min="5" max="5" width="26.21875" bestFit="1" customWidth="1"/>
    <col min="6" max="6" width="12.77734375" customWidth="1"/>
    <col min="7" max="7" width="10.44140625" customWidth="1"/>
    <col min="8" max="8" width="23.109375" style="102" customWidth="1"/>
    <col min="9" max="9" width="20.77734375" bestFit="1" customWidth="1"/>
    <col min="10" max="10" width="14.44140625" bestFit="1" customWidth="1"/>
  </cols>
  <sheetData>
    <row r="6" spans="5:12" ht="15" thickBot="1" x14ac:dyDescent="0.35">
      <c r="L6" s="106"/>
    </row>
    <row r="7" spans="5:12" ht="15" thickBot="1" x14ac:dyDescent="0.35">
      <c r="E7" s="164" t="s">
        <v>96</v>
      </c>
      <c r="F7" s="165"/>
      <c r="G7" s="123">
        <v>1500</v>
      </c>
      <c r="I7" s="41" t="s">
        <v>106</v>
      </c>
      <c r="J7" s="124" t="s">
        <v>107</v>
      </c>
    </row>
    <row r="8" spans="5:12" x14ac:dyDescent="0.3">
      <c r="E8" s="103" t="s">
        <v>97</v>
      </c>
      <c r="F8" s="104">
        <v>0.1111</v>
      </c>
      <c r="G8" s="105">
        <f>G7*F8</f>
        <v>166.65</v>
      </c>
      <c r="I8" s="113" t="s">
        <v>108</v>
      </c>
      <c r="J8" s="114" t="s">
        <v>109</v>
      </c>
      <c r="K8">
        <f>8*21</f>
        <v>168</v>
      </c>
    </row>
    <row r="9" spans="5:12" x14ac:dyDescent="0.3">
      <c r="E9" s="103" t="s">
        <v>98</v>
      </c>
      <c r="F9" s="104">
        <v>8.3299999999999999E-2</v>
      </c>
      <c r="G9" s="105">
        <f>F9*$G$7</f>
        <v>124.95</v>
      </c>
      <c r="I9" s="115" t="s">
        <v>110</v>
      </c>
      <c r="J9" s="116" t="s">
        <v>111</v>
      </c>
    </row>
    <row r="10" spans="5:12" x14ac:dyDescent="0.3">
      <c r="E10" s="103" t="s">
        <v>99</v>
      </c>
      <c r="F10" s="104">
        <v>0.2</v>
      </c>
      <c r="G10" s="105"/>
      <c r="I10" s="115" t="s">
        <v>112</v>
      </c>
      <c r="J10" s="116" t="s">
        <v>113</v>
      </c>
    </row>
    <row r="11" spans="5:12" x14ac:dyDescent="0.3">
      <c r="E11" s="103" t="s">
        <v>100</v>
      </c>
      <c r="F11" s="104">
        <v>0.08</v>
      </c>
      <c r="G11" s="105"/>
      <c r="I11" s="117" t="s">
        <v>114</v>
      </c>
      <c r="J11" s="118" t="s">
        <v>115</v>
      </c>
      <c r="K11">
        <v>6.5</v>
      </c>
      <c r="L11">
        <f>K11*21</f>
        <v>136.5</v>
      </c>
    </row>
    <row r="12" spans="5:12" ht="15" thickBot="1" x14ac:dyDescent="0.35">
      <c r="E12" s="103" t="s">
        <v>101</v>
      </c>
      <c r="F12" s="104">
        <v>0.04</v>
      </c>
      <c r="G12" s="105"/>
      <c r="I12" s="119" t="s">
        <v>116</v>
      </c>
      <c r="J12" s="120" t="str">
        <f>K11*21&amp; " horas"</f>
        <v>136,5 horas</v>
      </c>
    </row>
    <row r="13" spans="5:12" ht="15" thickBot="1" x14ac:dyDescent="0.35">
      <c r="E13" s="103" t="s">
        <v>102</v>
      </c>
      <c r="F13" s="104"/>
      <c r="G13" s="105"/>
    </row>
    <row r="14" spans="5:12" ht="15" thickBot="1" x14ac:dyDescent="0.35">
      <c r="E14" s="103" t="s">
        <v>103</v>
      </c>
      <c r="F14" s="104"/>
      <c r="G14" s="105"/>
      <c r="I14" s="121" t="s">
        <v>117</v>
      </c>
      <c r="J14" s="122">
        <f>G16/(K11*21)</f>
        <v>13.125274725274727</v>
      </c>
    </row>
    <row r="15" spans="5:12" ht="15" thickBot="1" x14ac:dyDescent="0.35">
      <c r="E15" s="107" t="s">
        <v>104</v>
      </c>
      <c r="F15" s="108"/>
      <c r="G15" s="109"/>
      <c r="I15" s="121" t="s">
        <v>118</v>
      </c>
      <c r="J15" s="122">
        <f>G16/21</f>
        <v>85.314285714285717</v>
      </c>
    </row>
    <row r="16" spans="5:12" ht="15" thickBot="1" x14ac:dyDescent="0.35">
      <c r="E16" s="110" t="s">
        <v>105</v>
      </c>
      <c r="F16" s="111">
        <f>SUM(F8:F15)</f>
        <v>0.51440000000000008</v>
      </c>
      <c r="G16" s="112">
        <f>SUM(G7:G15)</f>
        <v>1791.6000000000001</v>
      </c>
      <c r="I16" s="102"/>
    </row>
    <row r="17" spans="9:10" ht="15" thickBot="1" x14ac:dyDescent="0.35"/>
    <row r="18" spans="9:10" x14ac:dyDescent="0.3">
      <c r="I18" s="166" t="s">
        <v>119</v>
      </c>
      <c r="J18" s="167"/>
    </row>
    <row r="19" spans="9:10" x14ac:dyDescent="0.3">
      <c r="I19" s="168"/>
      <c r="J19" s="169"/>
    </row>
    <row r="20" spans="9:10" x14ac:dyDescent="0.3">
      <c r="I20" s="168"/>
      <c r="J20" s="169"/>
    </row>
    <row r="21" spans="9:10" ht="15" thickBot="1" x14ac:dyDescent="0.35">
      <c r="I21" s="170"/>
      <c r="J21" s="171"/>
    </row>
  </sheetData>
  <mergeCells count="2">
    <mergeCell ref="E7:F7"/>
    <mergeCell ref="I18:J21"/>
  </mergeCells>
  <pageMargins left="0.511811024" right="0.511811024" top="0.78740157499999996" bottom="0.78740157499999996" header="0.31496062000000002" footer="0.31496062000000002"/>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8439A0AF20E084C8E243E20ED2F8999" ma:contentTypeVersion="19" ma:contentTypeDescription="Crie um novo documento." ma:contentTypeScope="" ma:versionID="c85cc3ecb468d1dd3e9509d13606def0">
  <xsd:schema xmlns:xsd="http://www.w3.org/2001/XMLSchema" xmlns:xs="http://www.w3.org/2001/XMLSchema" xmlns:p="http://schemas.microsoft.com/office/2006/metadata/properties" xmlns:ns1="http://schemas.microsoft.com/sharepoint/v3" xmlns:ns2="b0e38b06-0f27-4a80-a14f-c1f03bafc8b3" xmlns:ns3="b45e43d1-7751-4816-80a2-64e20b17f930" xmlns:ns4="4972bdeb-71e7-4f78-a412-0e79ef21ab88" targetNamespace="http://schemas.microsoft.com/office/2006/metadata/properties" ma:root="true" ma:fieldsID="04a35bd242cfc896ae5109aafba6a078" ns1:_="" ns2:_="" ns3:_="" ns4:_="">
    <xsd:import namespace="http://schemas.microsoft.com/sharepoint/v3"/>
    <xsd:import namespace="b0e38b06-0f27-4a80-a14f-c1f03bafc8b3"/>
    <xsd:import namespace="b45e43d1-7751-4816-80a2-64e20b17f930"/>
    <xsd:import namespace="4972bdeb-71e7-4f78-a412-0e79ef21ab8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MediaLengthInSeconds" minOccurs="0"/>
                <xsd:element ref="ns1:_ip_UnifiedCompliancePolicyProperties" minOccurs="0"/>
                <xsd:element ref="ns1:_ip_UnifiedCompliancePolicyUIAction"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Propriedades da Política de Conformidade Unificada" ma:hidden="true" ma:internalName="_ip_UnifiedCompliancePolicyProperties">
      <xsd:simpleType>
        <xsd:restriction base="dms:Note"/>
      </xsd:simpleType>
    </xsd:element>
    <xsd:element name="_ip_UnifiedCompliancePolicyUIAction" ma:index="22" nillable="true" ma:displayName="Ação de Interface do Usuário da Política de Conformidade Unificada"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0e38b06-0f27-4a80-a14f-c1f03bafc8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Marcações de imagem" ma:readOnly="false" ma:fieldId="{5cf76f15-5ced-4ddc-b409-7134ff3c332f}" ma:taxonomyMulti="true" ma:sspId="9cc491fe-547a-4263-97dd-51df7dc18ea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5e43d1-7751-4816-80a2-64e20b17f930" elementFormDefault="qualified">
    <xsd:import namespace="http://schemas.microsoft.com/office/2006/documentManagement/types"/>
    <xsd:import namespace="http://schemas.microsoft.com/office/infopath/2007/PartnerControls"/>
    <xsd:element name="SharedWithUsers" ma:index="13"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hes de Compartilhado Com"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972bdeb-71e7-4f78-a412-0e79ef21ab88"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a4c11144-1d7b-4ccc-8b5e-61ac2257e5bf}" ma:internalName="TaxCatchAll" ma:showField="CatchAllData" ma:web="b45e43d1-7751-4816-80a2-64e20b17f9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9E75A2-4EF7-40F8-AFB7-82B496C626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0e38b06-0f27-4a80-a14f-c1f03bafc8b3"/>
    <ds:schemaRef ds:uri="b45e43d1-7751-4816-80a2-64e20b17f930"/>
    <ds:schemaRef ds:uri="4972bdeb-71e7-4f78-a412-0e79ef21ab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D11766D-8E34-4A68-A3D6-F2491F50A05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10</vt:i4>
      </vt:variant>
    </vt:vector>
  </HeadingPairs>
  <TitlesOfParts>
    <vt:vector size="10" baseType="lpstr">
      <vt:lpstr>investimentos</vt:lpstr>
      <vt:lpstr>plano_de_contas_1</vt:lpstr>
      <vt:lpstr>plano_de_contas_2</vt:lpstr>
      <vt:lpstr>orçamento</vt:lpstr>
      <vt:lpstr>capital_inicial</vt:lpstr>
      <vt:lpstr>fluxo_de_caixa</vt:lpstr>
      <vt:lpstr>fluxo_de_caixa_2</vt:lpstr>
      <vt:lpstr>markup</vt:lpstr>
      <vt:lpstr>HH</vt:lpstr>
      <vt:lpstr>DRE_markup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 Freitas</dc:creator>
  <cp:lastModifiedBy>Brenda Sampaio Guimarães</cp:lastModifiedBy>
  <dcterms:created xsi:type="dcterms:W3CDTF">2020-12-09T13:00:05Z</dcterms:created>
  <dcterms:modified xsi:type="dcterms:W3CDTF">2023-10-13T18:48:53Z</dcterms:modified>
</cp:coreProperties>
</file>