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01.tel.local\SuporteN2_SEBRAE$\Matheus Castro\Precificação\"/>
    </mc:Choice>
  </mc:AlternateContent>
  <bookViews>
    <workbookView xWindow="0" yWindow="0" windowWidth="20385" windowHeight="8370" tabRatio="500" firstSheet="1" activeTab="1"/>
  </bookViews>
  <sheets>
    <sheet name="PRECIFICAÇÃO" sheetId="1" r:id="rId1"/>
    <sheet name="Precificação por produção" sheetId="2" r:id="rId2"/>
    <sheet name="Precificação de produtos" sheetId="3" r:id="rId3"/>
    <sheet name="Precificação de serviços" sheetId="5" r:id="rId4"/>
  </sheets>
  <calcPr calcId="162913"/>
</workbook>
</file>

<file path=xl/calcChain.xml><?xml version="1.0" encoding="utf-8"?>
<calcChain xmlns="http://schemas.openxmlformats.org/spreadsheetml/2006/main">
  <c r="E28" i="2" l="1"/>
  <c r="E26" i="2"/>
  <c r="K10" i="2"/>
  <c r="L22" i="2"/>
  <c r="K6" i="2"/>
  <c r="K5" i="2"/>
  <c r="K4" i="2"/>
  <c r="K3" i="2"/>
  <c r="B25" i="5" l="1"/>
  <c r="G19" i="5"/>
  <c r="G18" i="5"/>
  <c r="G17" i="5"/>
  <c r="G16" i="5"/>
  <c r="G15" i="5"/>
  <c r="B20" i="5"/>
  <c r="L15" i="5"/>
  <c r="P9" i="5"/>
  <c r="L14" i="5"/>
  <c r="L10" i="5"/>
  <c r="L9" i="5"/>
  <c r="C34" i="5"/>
  <c r="C14" i="5"/>
  <c r="B26" i="2" l="1"/>
  <c r="P24" i="5" l="1"/>
  <c r="L24" i="5" l="1"/>
  <c r="L26" i="5" s="1"/>
  <c r="L31" i="5" s="1"/>
  <c r="D34" i="5"/>
  <c r="B27" i="5"/>
  <c r="B34" i="5" s="1"/>
  <c r="B14" i="5"/>
  <c r="E14" i="5" s="1"/>
  <c r="B16" i="5" s="1"/>
  <c r="E16" i="5" s="1"/>
  <c r="B18" i="5" s="1"/>
  <c r="E18" i="5" s="1"/>
  <c r="E20" i="5" s="1"/>
  <c r="B37" i="5" s="1"/>
  <c r="I31" i="3"/>
  <c r="L23" i="3"/>
  <c r="L31" i="3" s="1"/>
  <c r="I23" i="3"/>
  <c r="F23" i="3"/>
  <c r="E34" i="5" l="1"/>
  <c r="F34" i="5" s="1"/>
  <c r="B38" i="5" s="1"/>
  <c r="B41" i="5" s="1"/>
  <c r="L25" i="3"/>
  <c r="I32" i="3"/>
  <c r="I33" i="3" s="1"/>
  <c r="I34" i="3" s="1"/>
  <c r="B27" i="2"/>
  <c r="E18" i="2"/>
  <c r="E27" i="2" s="1"/>
  <c r="K18" i="2"/>
  <c r="K20" i="2" s="1"/>
  <c r="E24" i="1"/>
  <c r="E23" i="1"/>
  <c r="B23" i="1"/>
  <c r="E22" i="1"/>
  <c r="F17" i="1"/>
  <c r="E17" i="1"/>
  <c r="E18" i="1" s="1"/>
  <c r="E8" i="1"/>
  <c r="K7" i="1"/>
  <c r="J6" i="1"/>
  <c r="J7" i="1" s="1"/>
  <c r="J9" i="1" s="1"/>
  <c r="G11" i="1" s="1"/>
  <c r="J5" i="1"/>
  <c r="J4" i="1"/>
  <c r="J3" i="1"/>
  <c r="K25" i="2" l="1"/>
  <c r="H18" i="2"/>
  <c r="E25" i="1"/>
  <c r="E26" i="1" s="1"/>
  <c r="F18" i="1"/>
  <c r="J11" i="1"/>
  <c r="K11" i="1" s="1"/>
  <c r="J12" i="1" s="1"/>
  <c r="E29" i="2" l="1"/>
  <c r="G29" i="2" s="1"/>
  <c r="B28" i="2" l="1"/>
  <c r="B30" i="2" s="1"/>
</calcChain>
</file>

<file path=xl/comments1.xml><?xml version="1.0" encoding="utf-8"?>
<comments xmlns="http://schemas.openxmlformats.org/spreadsheetml/2006/main">
  <authors>
    <author/>
  </authors>
  <commentList>
    <comment ref="F13" authorId="0" shapeId="0">
      <text>
        <r>
          <rPr>
            <sz val="11"/>
            <color rgb="FF000000"/>
            <rFont val="Calibri"/>
            <charset val="1"/>
          </rPr>
          <t xml:space="preserve">Despesas variveis +custo mercadoria
</t>
        </r>
        <r>
          <rPr>
            <sz val="11"/>
            <color rgb="FF000000"/>
            <rFont val="Calibri"/>
            <charset val="1"/>
          </rPr>
          <t xml:space="preserve">
</t>
        </r>
        <r>
          <rPr>
            <sz val="11"/>
            <color rgb="FF000000"/>
            <rFont val="Calibri"/>
            <charset val="1"/>
          </rPr>
          <t>======</t>
        </r>
      </text>
    </comment>
  </commentList>
</comments>
</file>

<file path=xl/sharedStrings.xml><?xml version="1.0" encoding="utf-8"?>
<sst xmlns="http://schemas.openxmlformats.org/spreadsheetml/2006/main" count="160" uniqueCount="125">
  <si>
    <t>MÉDIA FATURAMENTO</t>
  </si>
  <si>
    <t>Formação do Preço de Venda</t>
  </si>
  <si>
    <t xml:space="preserve">Percentual </t>
  </si>
  <si>
    <t xml:space="preserve">Custos Fixos </t>
  </si>
  <si>
    <t xml:space="preserve">%Gasto Fixo </t>
  </si>
  <si>
    <t>Linha Basic : 10%</t>
  </si>
  <si>
    <t>SALÁRIOS FUNCIONÁRIO</t>
  </si>
  <si>
    <t xml:space="preserve">Custos Variaveis </t>
  </si>
  <si>
    <t xml:space="preserve">%Gasto Varivél </t>
  </si>
  <si>
    <t>Linha medium : 15%</t>
  </si>
  <si>
    <t>SALÁRIO PRÓ- LABORE</t>
  </si>
  <si>
    <t xml:space="preserve">Cartão de crédito </t>
  </si>
  <si>
    <t>Margem de lucro</t>
  </si>
  <si>
    <t>Linha premium : 20 %</t>
  </si>
  <si>
    <t>PROTEÇÃO PERDA E ROUBO</t>
  </si>
  <si>
    <t xml:space="preserve">Embalagens </t>
  </si>
  <si>
    <t>TOTAL</t>
  </si>
  <si>
    <t>Linha diamante : 25 %</t>
  </si>
  <si>
    <t>LOJA INTEGRADA</t>
  </si>
  <si>
    <t>Frete</t>
  </si>
  <si>
    <t>Fator de aplicação</t>
  </si>
  <si>
    <t>ANÚNCIO E INFLUENCER</t>
  </si>
  <si>
    <t>Total</t>
  </si>
  <si>
    <t>Custo da Mercadoria</t>
  </si>
  <si>
    <t>INTERNET</t>
  </si>
  <si>
    <t xml:space="preserve">PV FINAL </t>
  </si>
  <si>
    <t>TELEFONE</t>
  </si>
  <si>
    <t>GUIA MEI</t>
  </si>
  <si>
    <t>Margem de Lucro</t>
  </si>
  <si>
    <t xml:space="preserve">MARKUP </t>
  </si>
  <si>
    <t>MC</t>
  </si>
  <si>
    <t xml:space="preserve">ALUGUEL LOJA </t>
  </si>
  <si>
    <t>Ponto de equilíbrio</t>
  </si>
  <si>
    <t>MÉDIA TRIMESTRE-  Faturamento</t>
  </si>
  <si>
    <t>Valor</t>
  </si>
  <si>
    <t xml:space="preserve">Média custo </t>
  </si>
  <si>
    <t xml:space="preserve">JULHO </t>
  </si>
  <si>
    <t xml:space="preserve">AGOSTO </t>
  </si>
  <si>
    <t xml:space="preserve">SETEMBRO </t>
  </si>
  <si>
    <t>Média</t>
  </si>
  <si>
    <t>Margem Lucro B</t>
  </si>
  <si>
    <t xml:space="preserve">CENTRAL DE CUSTOS </t>
  </si>
  <si>
    <t xml:space="preserve">VALOR </t>
  </si>
  <si>
    <t>DESPESA FIXA</t>
  </si>
  <si>
    <t>DESPESA VARIÁVEL</t>
  </si>
  <si>
    <t>TOTAL DESPESAS</t>
  </si>
  <si>
    <t>RESULTADO PERIODO</t>
  </si>
  <si>
    <t>MARGEM LUCRO LÍQUIDO</t>
  </si>
  <si>
    <t>Alternativas</t>
  </si>
  <si>
    <t>comprar de outros fornecedores</t>
  </si>
  <si>
    <t>reduzir sua estrutura de gastos fixos</t>
  </si>
  <si>
    <t xml:space="preserve"> renegociar tarifas bancárias</t>
  </si>
  <si>
    <t>renegociar o percentual de comissão para a equipe de vendas (colocar uma comissão menor e pagar um bônus maior caso batam a meta do mês)</t>
  </si>
  <si>
    <t>reduzir o valor do seu prolabore</t>
  </si>
  <si>
    <t>reduzir as margens de lucro esperadas</t>
  </si>
  <si>
    <t>Custos Variáveis</t>
  </si>
  <si>
    <t>Custos por produto</t>
  </si>
  <si>
    <t>Custos Fixos</t>
  </si>
  <si>
    <t xml:space="preserve">Rendimento </t>
  </si>
  <si>
    <t>Tempo de produção</t>
  </si>
  <si>
    <t>Tempo de trabalho/mês(operacional)</t>
  </si>
  <si>
    <t>Metas com o produto</t>
  </si>
  <si>
    <t>Precificação</t>
  </si>
  <si>
    <t>Meta de receitas</t>
  </si>
  <si>
    <t>Meta de Itens</t>
  </si>
  <si>
    <t>Lucro do mês</t>
  </si>
  <si>
    <t>Lucro</t>
  </si>
  <si>
    <t>Preço total</t>
  </si>
  <si>
    <t>Acontecerão independente da produção da empresa</t>
  </si>
  <si>
    <t>Custos Variaveis</t>
  </si>
  <si>
    <t>Acontecerão a depender da produção da empresa</t>
  </si>
  <si>
    <t>Meta de vendas diarias</t>
  </si>
  <si>
    <t>MEI</t>
  </si>
  <si>
    <t>Custos Fixos Unitarios</t>
  </si>
  <si>
    <t>Encargos Sociais e Trabalhistas</t>
  </si>
  <si>
    <t>Simples Nacional</t>
  </si>
  <si>
    <t>Outros</t>
  </si>
  <si>
    <t>Salário</t>
  </si>
  <si>
    <t>Salário + Encargos</t>
  </si>
  <si>
    <t>Valor custo hora</t>
  </si>
  <si>
    <t>Hora</t>
  </si>
  <si>
    <t>Duração do serviço hora</t>
  </si>
  <si>
    <t>Custo para realizar serviço</t>
  </si>
  <si>
    <t xml:space="preserve">Despesas </t>
  </si>
  <si>
    <t>Faturamento nos últimos 3M</t>
  </si>
  <si>
    <t>Despesas nos últimos 3M</t>
  </si>
  <si>
    <t>Despesas  em Percentual</t>
  </si>
  <si>
    <t>Despesa fixa</t>
  </si>
  <si>
    <t>Desp. Variável</t>
  </si>
  <si>
    <t>Mark-Up</t>
  </si>
  <si>
    <t>Preço do Serviço</t>
  </si>
  <si>
    <t>Custos Totais</t>
  </si>
  <si>
    <t>Custo Fixo em Relação ao Faturamento</t>
  </si>
  <si>
    <t>Faturamento</t>
  </si>
  <si>
    <t>Despesas</t>
  </si>
  <si>
    <t>Representam todos os valores que saem da conta da empresa com o objetivo de pagar os produtos e serviços necessários para garantir o funcionamento do negócio no dia a dia. </t>
  </si>
  <si>
    <t xml:space="preserve">Obs: </t>
  </si>
  <si>
    <t>Todo custo é uma despesa, porém nem toda Despesa é um custo</t>
  </si>
  <si>
    <t>Custos</t>
  </si>
  <si>
    <t>Já os custos são aqueles gastos ou despesas relacionadas diretamente à produção de um bem ou serviço, que fazem parte da expertise da empresa. Isso inclui o pagamento de mão de obra, matéria-prima, energia elétrica, embalagem, manutenção etc.</t>
  </si>
  <si>
    <t>Endereço fiscal</t>
  </si>
  <si>
    <t>Energia</t>
  </si>
  <si>
    <t>Internet</t>
  </si>
  <si>
    <t>Contador</t>
  </si>
  <si>
    <t>DAS</t>
  </si>
  <si>
    <t>CREA</t>
  </si>
  <si>
    <t>Custos Variáveis-Pericia</t>
  </si>
  <si>
    <t>Combustivel</t>
  </si>
  <si>
    <t>Office</t>
  </si>
  <si>
    <t>Aluguel</t>
  </si>
  <si>
    <t>Decibelímetro</t>
  </si>
  <si>
    <t>Gás</t>
  </si>
  <si>
    <t>Prolabore</t>
  </si>
  <si>
    <t>Água</t>
  </si>
  <si>
    <t>Trafego digital</t>
  </si>
  <si>
    <t>Embalagem</t>
  </si>
  <si>
    <t>Combustível</t>
  </si>
  <si>
    <t>Bolsa de Couro</t>
  </si>
  <si>
    <t>Informações do produto - Bolsa de Couro</t>
  </si>
  <si>
    <t>Couro</t>
  </si>
  <si>
    <t>Cola de sapateiro</t>
  </si>
  <si>
    <t xml:space="preserve">Botões </t>
  </si>
  <si>
    <t>Correntes</t>
  </si>
  <si>
    <t>Linha</t>
  </si>
  <si>
    <t>Forro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</si>
</sst>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-&quot;R$&quot;\ * #,##0.00_-;\-&quot;R$&quot;\ * #,##0.00_-;_-&quot;R$&quot;\ * &quot;-&quot;??_-;_-@_-"/>
    <numFmt numFmtId="164" formatCode="[$R$-416]#,##0.00000_);[Red]\([$R$-416]#,##0.00000\)"/>
    <numFmt numFmtId="165" formatCode="_-&quot;R$ &quot;* #,##0.00_-;&quot;-R$ &quot;* #,##0.00_-;_-&quot;R$ &quot;* \-??_-;_-@"/>
    <numFmt numFmtId="166" formatCode="[$R$-416]#,##0.0000_);[Red]\([$R$-416]#,##0.0000\)"/>
    <numFmt numFmtId="167" formatCode="&quot;$&quot;#,##0.00"/>
    <numFmt numFmtId="168" formatCode="[$R$-416]#,##0.00_);[Red]\([$R$-416]#,##0.00\)"/>
    <numFmt numFmtId="169" formatCode="[$R$ -416]#,##0.00"/>
    <numFmt numFmtId="170" formatCode="[$R$]#,##0.00"/>
    <numFmt numFmtId="171" formatCode="_-[$R$-416]\ * #,##0.00_-;\-[$R$-416]\ * #,##0.00_-;_-[$R$-416]\ * \-??_-;_-@"/>
    <numFmt numFmtId="172" formatCode="0.0%"/>
    <numFmt numFmtId="173" formatCode="0.000000"/>
    <numFmt numFmtId="174" formatCode="[$R$-416]\ #,##0.00;[Red][$R$-416]\ #,##0.00"/>
    <numFmt numFmtId="175" formatCode="[$R$-416]\ #,##0.00;[Red]\-[$R$-416]\ #,##0.00"/>
  </numFmts>
  <fonts count="11" x14ac:knownFonts="1">
    <font>
      <sz val="11"/>
      <color rgb="FF000000"/>
      <name val="Calibri"/>
      <charset val="1"/>
    </font>
    <font>
      <b/>
      <sz val="11"/>
      <color rgb="FFFFFFFF"/>
      <name val="Calibri"/>
      <charset val="1"/>
    </font>
    <font>
      <b/>
      <sz val="12"/>
      <color rgb="FFFFFFFF"/>
      <name val="Calibri"/>
      <charset val="1"/>
    </font>
    <font>
      <sz val="12"/>
      <color rgb="FF000000"/>
      <name val="Calibri"/>
      <charset val="1"/>
    </font>
    <font>
      <b/>
      <sz val="11"/>
      <color rgb="FF000000"/>
      <name val="Calibri"/>
      <charset val="1"/>
    </font>
    <font>
      <sz val="11"/>
      <color rgb="FF111111"/>
      <name val="Arial"/>
      <charset val="1"/>
    </font>
    <font>
      <b/>
      <sz val="14"/>
      <name val="Arial"/>
      <family val="2"/>
    </font>
    <font>
      <sz val="12"/>
      <name val="Arial"/>
      <family val="2"/>
    </font>
    <font>
      <sz val="11"/>
      <color rgb="FF000000"/>
      <name val="Calibri"/>
      <charset val="1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AD47"/>
        <bgColor rgb="FF339966"/>
      </patternFill>
    </fill>
    <fill>
      <patternFill patternType="solid">
        <fgColor rgb="FF000000"/>
        <bgColor rgb="FF111111"/>
      </patternFill>
    </fill>
    <fill>
      <patternFill patternType="solid">
        <fgColor rgb="FFFFFFFF"/>
        <bgColor rgb="FFFAFAFA"/>
      </patternFill>
    </fill>
    <fill>
      <patternFill patternType="solid">
        <fgColor rgb="FFFAFAFA"/>
        <bgColor rgb="FFFFFFFF"/>
      </patternFill>
    </fill>
    <fill>
      <patternFill patternType="solid">
        <fgColor rgb="FFFF0000"/>
        <bgColor rgb="FF993300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AFAFA"/>
      </patternFill>
    </fill>
    <fill>
      <patternFill patternType="solid">
        <fgColor indexed="22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rgb="FF92D050"/>
        <bgColor indexed="55"/>
      </patternFill>
    </fill>
    <fill>
      <patternFill patternType="solid">
        <fgColor rgb="FFFFC000"/>
        <bgColor indexed="5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10">
    <xf numFmtId="0" fontId="0" fillId="0" borderId="0" xfId="0">
      <alignment vertical="top"/>
    </xf>
    <xf numFmtId="0" fontId="0" fillId="0" borderId="1" xfId="0" applyBorder="1">
      <alignment vertical="top"/>
    </xf>
    <xf numFmtId="168" fontId="0" fillId="0" borderId="1" xfId="0" applyNumberFormat="1" applyBorder="1">
      <alignment vertical="top"/>
    </xf>
    <xf numFmtId="0" fontId="0" fillId="0" borderId="3" xfId="0" applyBorder="1">
      <alignment vertical="top"/>
    </xf>
    <xf numFmtId="168" fontId="0" fillId="0" borderId="3" xfId="0" applyNumberFormat="1" applyBorder="1">
      <alignment vertical="top"/>
    </xf>
    <xf numFmtId="0" fontId="0" fillId="0" borderId="1" xfId="0" applyNumberFormat="1" applyBorder="1">
      <alignment vertical="top"/>
    </xf>
    <xf numFmtId="0" fontId="0" fillId="0" borderId="0" xfId="0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168" fontId="0" fillId="0" borderId="0" xfId="0" applyNumberFormat="1">
      <alignment vertical="top"/>
    </xf>
    <xf numFmtId="166" fontId="0" fillId="0" borderId="1" xfId="0" applyNumberFormat="1" applyBorder="1">
      <alignment vertical="top"/>
    </xf>
    <xf numFmtId="166" fontId="0" fillId="0" borderId="3" xfId="0" applyNumberFormat="1" applyBorder="1">
      <alignment vertical="top"/>
    </xf>
    <xf numFmtId="0" fontId="0" fillId="9" borderId="1" xfId="0" applyFill="1" applyBorder="1">
      <alignment vertical="top"/>
    </xf>
    <xf numFmtId="164" fontId="0" fillId="0" borderId="3" xfId="0" applyNumberFormat="1" applyBorder="1">
      <alignment vertical="top"/>
    </xf>
    <xf numFmtId="0" fontId="0" fillId="0" borderId="0" xfId="0" applyBorder="1">
      <alignment vertical="top"/>
    </xf>
    <xf numFmtId="0" fontId="0" fillId="4" borderId="0" xfId="0" applyFill="1">
      <alignment vertical="top"/>
    </xf>
    <xf numFmtId="0" fontId="0" fillId="3" borderId="0" xfId="0" applyFill="1">
      <alignment vertical="top"/>
    </xf>
    <xf numFmtId="0" fontId="1" fillId="10" borderId="1" xfId="0" applyFont="1" applyFill="1" applyBorder="1" applyAlignment="1">
      <alignment horizontal="center" vertical="top"/>
    </xf>
    <xf numFmtId="165" fontId="1" fillId="11" borderId="1" xfId="0" applyNumberFormat="1" applyFont="1" applyFill="1" applyBorder="1" applyAlignment="1">
      <alignment horizontal="center" vertical="top"/>
    </xf>
    <xf numFmtId="0" fontId="0" fillId="0" borderId="1" xfId="0" applyFont="1" applyBorder="1">
      <alignment vertical="top"/>
    </xf>
    <xf numFmtId="0" fontId="0" fillId="0" borderId="1" xfId="0" applyFont="1" applyBorder="1" applyAlignment="1">
      <alignment horizontal="center" vertical="top"/>
    </xf>
    <xf numFmtId="0" fontId="2" fillId="10" borderId="1" xfId="0" applyFont="1" applyFill="1" applyBorder="1" applyAlignment="1">
      <alignment horizontal="center" vertical="top"/>
    </xf>
    <xf numFmtId="171" fontId="0" fillId="0" borderId="1" xfId="0" applyNumberFormat="1" applyFont="1" applyBorder="1" applyAlignment="1">
      <alignment horizontal="center" vertical="top"/>
    </xf>
    <xf numFmtId="0" fontId="0" fillId="12" borderId="4" xfId="0" applyFont="1" applyFill="1" applyBorder="1" applyAlignment="1">
      <alignment horizontal="center" vertical="top"/>
    </xf>
    <xf numFmtId="170" fontId="3" fillId="0" borderId="0" xfId="0" applyNumberFormat="1" applyFont="1" applyAlignment="1">
      <alignment horizontal="center" vertical="top"/>
    </xf>
    <xf numFmtId="170" fontId="3" fillId="0" borderId="1" xfId="0" applyNumberFormat="1" applyFont="1" applyBorder="1" applyAlignment="1">
      <alignment horizontal="center" vertical="top"/>
    </xf>
    <xf numFmtId="172" fontId="0" fillId="0" borderId="1" xfId="0" applyNumberFormat="1" applyFont="1" applyBorder="1" applyAlignment="1">
      <alignment vertical="top"/>
    </xf>
    <xf numFmtId="165" fontId="0" fillId="0" borderId="1" xfId="0" applyNumberFormat="1" applyFont="1" applyBorder="1">
      <alignment vertical="top"/>
    </xf>
    <xf numFmtId="0" fontId="0" fillId="13" borderId="4" xfId="0" applyFont="1" applyFill="1" applyBorder="1" applyAlignment="1">
      <alignment horizontal="center" vertical="top"/>
    </xf>
    <xf numFmtId="0" fontId="0" fillId="0" borderId="1" xfId="0" applyFont="1" applyBorder="1" applyAlignment="1">
      <alignment vertical="top"/>
    </xf>
    <xf numFmtId="0" fontId="0" fillId="0" borderId="0" xfId="0" applyFont="1" applyAlignment="1">
      <alignment vertical="top"/>
    </xf>
    <xf numFmtId="172" fontId="0" fillId="0" borderId="1" xfId="0" applyNumberFormat="1" applyFont="1" applyBorder="1">
      <alignment vertical="top"/>
    </xf>
    <xf numFmtId="9" fontId="0" fillId="0" borderId="1" xfId="0" applyNumberFormat="1" applyFont="1" applyBorder="1" applyAlignment="1">
      <alignment vertical="top"/>
    </xf>
    <xf numFmtId="173" fontId="0" fillId="12" borderId="1" xfId="0" applyNumberFormat="1" applyFont="1" applyFill="1" applyBorder="1" applyAlignment="1">
      <alignment horizontal="center" vertical="top"/>
    </xf>
    <xf numFmtId="173" fontId="0" fillId="12" borderId="1" xfId="0" applyNumberFormat="1" applyFont="1" applyFill="1" applyBorder="1">
      <alignment vertical="top"/>
    </xf>
    <xf numFmtId="0" fontId="1" fillId="12" borderId="1" xfId="0" applyFont="1" applyFill="1" applyBorder="1" applyAlignment="1">
      <alignment horizontal="center" vertical="top"/>
    </xf>
    <xf numFmtId="169" fontId="0" fillId="12" borderId="1" xfId="0" applyNumberFormat="1" applyFont="1" applyFill="1" applyBorder="1" applyAlignment="1">
      <alignment horizontal="right" vertical="top"/>
    </xf>
    <xf numFmtId="165" fontId="0" fillId="0" borderId="1" xfId="0" applyNumberFormat="1" applyFont="1" applyBorder="1" applyAlignment="1">
      <alignment vertical="top"/>
    </xf>
    <xf numFmtId="169" fontId="0" fillId="12" borderId="4" xfId="0" applyNumberFormat="1" applyFont="1" applyFill="1" applyBorder="1" applyAlignment="1">
      <alignment horizontal="right" vertical="top"/>
    </xf>
    <xf numFmtId="0" fontId="0" fillId="12" borderId="1" xfId="0" applyFont="1" applyFill="1" applyBorder="1">
      <alignment vertical="top"/>
    </xf>
    <xf numFmtId="165" fontId="0" fillId="12" borderId="1" xfId="0" applyNumberFormat="1" applyFont="1" applyFill="1" applyBorder="1">
      <alignment vertical="top"/>
    </xf>
    <xf numFmtId="9" fontId="0" fillId="0" borderId="1" xfId="0" applyNumberFormat="1" applyFont="1" applyBorder="1">
      <alignment vertical="top"/>
    </xf>
    <xf numFmtId="167" fontId="0" fillId="0" borderId="1" xfId="0" applyNumberFormat="1" applyFont="1" applyBorder="1" applyAlignment="1">
      <alignment horizontal="center" vertical="top"/>
    </xf>
    <xf numFmtId="0" fontId="1" fillId="10" borderId="1" xfId="0" applyFont="1" applyFill="1" applyBorder="1">
      <alignment vertical="top"/>
    </xf>
    <xf numFmtId="0" fontId="0" fillId="14" borderId="1" xfId="0" applyFont="1" applyFill="1" applyBorder="1">
      <alignment vertical="top"/>
    </xf>
    <xf numFmtId="171" fontId="0" fillId="14" borderId="1" xfId="0" applyNumberFormat="1" applyFont="1" applyFill="1" applyBorder="1" applyAlignment="1">
      <alignment horizontal="center" vertical="top"/>
    </xf>
    <xf numFmtId="171" fontId="0" fillId="12" borderId="1" xfId="0" applyNumberFormat="1" applyFont="1" applyFill="1" applyBorder="1" applyAlignment="1">
      <alignment horizontal="center" vertical="top"/>
    </xf>
    <xf numFmtId="9" fontId="0" fillId="12" borderId="1" xfId="0" applyNumberFormat="1" applyFont="1" applyFill="1" applyBorder="1">
      <alignment vertical="top"/>
    </xf>
    <xf numFmtId="0" fontId="4" fillId="15" borderId="1" xfId="0" applyFont="1" applyFill="1" applyBorder="1" applyAlignment="1">
      <alignment horizontal="center" vertical="top"/>
    </xf>
    <xf numFmtId="0" fontId="0" fillId="16" borderId="1" xfId="0" applyFont="1" applyFill="1" applyBorder="1">
      <alignment vertical="top"/>
    </xf>
    <xf numFmtId="9" fontId="0" fillId="16" borderId="1" xfId="0" applyNumberFormat="1" applyFont="1" applyFill="1" applyBorder="1">
      <alignment vertical="top"/>
    </xf>
    <xf numFmtId="172" fontId="0" fillId="16" borderId="1" xfId="0" applyNumberFormat="1" applyFont="1" applyFill="1" applyBorder="1">
      <alignment vertical="top"/>
    </xf>
    <xf numFmtId="9" fontId="0" fillId="16" borderId="1" xfId="0" applyNumberFormat="1" applyFont="1" applyFill="1" applyBorder="1" applyAlignment="1">
      <alignment vertical="top"/>
    </xf>
    <xf numFmtId="0" fontId="0" fillId="16" borderId="1" xfId="0" applyFont="1" applyFill="1" applyBorder="1" applyAlignment="1">
      <alignment vertical="top"/>
    </xf>
    <xf numFmtId="10" fontId="0" fillId="16" borderId="1" xfId="0" applyNumberFormat="1" applyFont="1" applyFill="1" applyBorder="1">
      <alignment vertical="top"/>
    </xf>
    <xf numFmtId="165" fontId="0" fillId="16" borderId="1" xfId="0" applyNumberFormat="1" applyFont="1" applyFill="1" applyBorder="1" applyAlignment="1">
      <alignment vertical="top"/>
    </xf>
    <xf numFmtId="0" fontId="0" fillId="15" borderId="1" xfId="0" applyFont="1" applyFill="1" applyBorder="1" applyAlignment="1">
      <alignment vertical="top"/>
    </xf>
    <xf numFmtId="165" fontId="0" fillId="15" borderId="1" xfId="0" applyNumberFormat="1" applyFont="1" applyFill="1" applyBorder="1">
      <alignment vertical="top"/>
    </xf>
    <xf numFmtId="0" fontId="1" fillId="10" borderId="1" xfId="0" applyFont="1" applyFill="1" applyBorder="1" applyAlignment="1">
      <alignment vertical="top"/>
    </xf>
    <xf numFmtId="171" fontId="0" fillId="12" borderId="1" xfId="0" applyNumberFormat="1" applyFont="1" applyFill="1" applyBorder="1">
      <alignment vertical="top"/>
    </xf>
    <xf numFmtId="0" fontId="0" fillId="12" borderId="1" xfId="0" applyFont="1" applyFill="1" applyBorder="1" applyAlignment="1">
      <alignment vertical="top"/>
    </xf>
    <xf numFmtId="167" fontId="4" fillId="12" borderId="1" xfId="0" applyNumberFormat="1" applyFont="1" applyFill="1" applyBorder="1" applyAlignment="1">
      <alignment horizontal="center" vertical="top"/>
    </xf>
    <xf numFmtId="167" fontId="0" fillId="12" borderId="1" xfId="0" applyNumberFormat="1" applyFont="1" applyFill="1" applyBorder="1">
      <alignment vertical="top"/>
    </xf>
    <xf numFmtId="0" fontId="0" fillId="10" borderId="1" xfId="0" applyFont="1" applyFill="1" applyBorder="1">
      <alignment vertical="top"/>
    </xf>
    <xf numFmtId="0" fontId="5" fillId="10" borderId="1" xfId="0" applyFont="1" applyFill="1" applyBorder="1">
      <alignment vertical="top"/>
    </xf>
    <xf numFmtId="0" fontId="5" fillId="10" borderId="1" xfId="0" applyFont="1" applyFill="1" applyBorder="1" applyAlignment="1">
      <alignment vertical="top" wrapText="1"/>
    </xf>
    <xf numFmtId="0" fontId="0" fillId="0" borderId="0" xfId="0" applyFont="1" applyAlignment="1">
      <alignment horizontal="center" vertical="top"/>
    </xf>
    <xf numFmtId="174" fontId="0" fillId="0" borderId="1" xfId="0" applyNumberFormat="1" applyBorder="1">
      <alignment vertical="top"/>
    </xf>
    <xf numFmtId="174" fontId="0" fillId="0" borderId="0" xfId="0" applyNumberFormat="1">
      <alignment vertical="top"/>
    </xf>
    <xf numFmtId="0" fontId="0" fillId="0" borderId="1" xfId="0" applyFill="1" applyBorder="1">
      <alignment vertical="top"/>
    </xf>
    <xf numFmtId="0" fontId="0" fillId="0" borderId="3" xfId="0" applyFill="1" applyBorder="1">
      <alignment vertical="top"/>
    </xf>
    <xf numFmtId="0" fontId="0" fillId="0" borderId="0" xfId="0" applyAlignment="1"/>
    <xf numFmtId="0" fontId="0" fillId="0" borderId="0" xfId="0" applyAlignment="1">
      <alignment horizontal="center" vertical="center"/>
    </xf>
    <xf numFmtId="10" fontId="0" fillId="0" borderId="0" xfId="0" applyNumberFormat="1" applyAlignment="1"/>
    <xf numFmtId="175" fontId="0" fillId="0" borderId="0" xfId="0" applyNumberFormat="1" applyAlignment="1"/>
    <xf numFmtId="9" fontId="0" fillId="0" borderId="0" xfId="0" applyNumberFormat="1" applyAlignment="1"/>
    <xf numFmtId="175" fontId="0" fillId="19" borderId="0" xfId="0" applyNumberFormat="1" applyFill="1" applyAlignment="1" applyProtection="1">
      <protection locked="0"/>
    </xf>
    <xf numFmtId="0" fontId="0" fillId="19" borderId="0" xfId="0" applyFill="1" applyAlignment="1" applyProtection="1">
      <protection locked="0"/>
    </xf>
    <xf numFmtId="9" fontId="0" fillId="19" borderId="0" xfId="0" applyNumberFormat="1" applyFill="1" applyAlignment="1" applyProtection="1">
      <protection locked="0"/>
    </xf>
    <xf numFmtId="10" fontId="0" fillId="20" borderId="0" xfId="0" applyNumberFormat="1" applyFill="1" applyAlignment="1" applyProtection="1">
      <protection locked="0"/>
    </xf>
    <xf numFmtId="0" fontId="0" fillId="21" borderId="0" xfId="0" applyFill="1" applyAlignment="1"/>
    <xf numFmtId="0" fontId="7" fillId="18" borderId="6" xfId="0" applyFont="1" applyFill="1" applyBorder="1" applyAlignment="1">
      <alignment horizontal="center" vertical="center"/>
    </xf>
    <xf numFmtId="10" fontId="0" fillId="0" borderId="6" xfId="0" applyNumberFormat="1" applyBorder="1" applyAlignment="1"/>
    <xf numFmtId="44" fontId="0" fillId="0" borderId="1" xfId="1" applyFont="1" applyBorder="1" applyAlignment="1">
      <alignment vertical="top"/>
    </xf>
    <xf numFmtId="9" fontId="0" fillId="0" borderId="6" xfId="2" applyFont="1" applyBorder="1" applyAlignment="1">
      <alignment vertical="top"/>
    </xf>
    <xf numFmtId="174" fontId="0" fillId="4" borderId="6" xfId="0" applyNumberFormat="1" applyFill="1" applyBorder="1">
      <alignment vertical="top"/>
    </xf>
    <xf numFmtId="174" fontId="0" fillId="7" borderId="6" xfId="0" applyNumberFormat="1" applyFill="1" applyBorder="1">
      <alignment vertical="top"/>
    </xf>
    <xf numFmtId="0" fontId="0" fillId="23" borderId="6" xfId="0" applyFill="1" applyBorder="1">
      <alignment vertical="top"/>
    </xf>
    <xf numFmtId="0" fontId="0" fillId="24" borderId="0" xfId="0" applyFill="1">
      <alignment vertical="top"/>
    </xf>
    <xf numFmtId="0" fontId="9" fillId="0" borderId="0" xfId="0" applyFont="1">
      <alignment vertical="top"/>
    </xf>
    <xf numFmtId="0" fontId="9" fillId="25" borderId="0" xfId="0" applyFont="1" applyFill="1">
      <alignment vertical="top"/>
    </xf>
    <xf numFmtId="0" fontId="0" fillId="0" borderId="0" xfId="0" applyAlignment="1">
      <alignment horizontal="left" vertical="top"/>
    </xf>
    <xf numFmtId="0" fontId="9" fillId="22" borderId="0" xfId="0" applyFont="1" applyFill="1">
      <alignment vertical="top"/>
    </xf>
    <xf numFmtId="174" fontId="0" fillId="19" borderId="0" xfId="0" applyNumberFormat="1" applyFill="1" applyAlignment="1" applyProtection="1">
      <protection locked="0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8" borderId="1" xfId="0" applyFill="1" applyBorder="1" applyAlignment="1">
      <alignment horizontal="center" vertical="top"/>
    </xf>
    <xf numFmtId="0" fontId="0" fillId="4" borderId="6" xfId="0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  <xf numFmtId="0" fontId="0" fillId="5" borderId="1" xfId="0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6" fillId="17" borderId="5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top"/>
    </xf>
    <xf numFmtId="174" fontId="0" fillId="0" borderId="6" xfId="0" applyNumberFormat="1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3">
    <cellStyle name="Moeda" xfId="1" builtinId="4"/>
    <cellStyle name="Normal" xfId="0" builtinId="0"/>
    <cellStyle name="Porcentagem" xfId="2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FAFAFA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0AD47"/>
      <rgbColor rgb="00003366"/>
      <rgbColor rgb="00339966"/>
      <rgbColor rgb="0011111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000"/>
  <sheetViews>
    <sheetView workbookViewId="0">
      <selection activeCell="B12" sqref="B4:B12"/>
    </sheetView>
  </sheetViews>
  <sheetFormatPr defaultColWidth="14.42578125" defaultRowHeight="15" x14ac:dyDescent="0.25"/>
  <cols>
    <col min="1" max="1" width="35.7109375" customWidth="1"/>
    <col min="2" max="2" width="13.28515625" customWidth="1"/>
    <col min="3" max="3" width="12.140625" customWidth="1"/>
    <col min="4" max="4" width="30.140625" customWidth="1"/>
    <col min="5" max="5" width="13.140625" customWidth="1"/>
    <col min="6" max="8" width="12.140625" customWidth="1"/>
    <col min="9" max="9" width="26.42578125" customWidth="1"/>
    <col min="10" max="10" width="19.28515625" customWidth="1"/>
    <col min="11" max="11" width="11" customWidth="1"/>
    <col min="12" max="12" width="9.140625" customWidth="1"/>
    <col min="13" max="13" width="38.28515625" customWidth="1"/>
    <col min="14" max="18" width="9.140625" customWidth="1"/>
    <col min="19" max="28" width="8.7109375" customWidth="1"/>
  </cols>
  <sheetData>
    <row r="1" spans="1:28" x14ac:dyDescent="0.25">
      <c r="A1" s="16" t="s">
        <v>0</v>
      </c>
      <c r="B1" s="17">
        <v>10000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8" x14ac:dyDescent="0.25">
      <c r="A2" s="18"/>
      <c r="B2" s="19"/>
      <c r="C2" s="18"/>
      <c r="D2" s="18"/>
      <c r="E2" s="18"/>
      <c r="F2" s="18"/>
      <c r="G2" s="18"/>
      <c r="H2" s="18"/>
      <c r="I2" s="47" t="s">
        <v>1</v>
      </c>
      <c r="J2" s="47" t="s">
        <v>2</v>
      </c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8" ht="15.75" x14ac:dyDescent="0.25">
      <c r="A3" s="20" t="s">
        <v>3</v>
      </c>
      <c r="B3" s="21"/>
      <c r="C3" s="18"/>
      <c r="E3" s="18"/>
      <c r="F3" s="18"/>
      <c r="G3" s="18"/>
      <c r="H3" s="18"/>
      <c r="I3" s="48" t="s">
        <v>4</v>
      </c>
      <c r="J3" s="49">
        <f>B23/B1</f>
        <v>0</v>
      </c>
      <c r="K3" s="18"/>
      <c r="L3" s="18"/>
      <c r="M3" s="28" t="s">
        <v>5</v>
      </c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28" ht="15.75" x14ac:dyDescent="0.25">
      <c r="A4" s="22" t="s">
        <v>6</v>
      </c>
      <c r="B4" s="23"/>
      <c r="C4" s="18"/>
      <c r="D4" s="16" t="s">
        <v>7</v>
      </c>
      <c r="E4" s="18"/>
      <c r="F4" s="18"/>
      <c r="G4" s="18"/>
      <c r="H4" s="18"/>
      <c r="I4" s="48" t="s">
        <v>8</v>
      </c>
      <c r="J4" s="50">
        <f>E8</f>
        <v>7.0000000000000007E-2</v>
      </c>
      <c r="K4" s="18"/>
      <c r="L4" s="18"/>
      <c r="M4" s="28" t="s">
        <v>9</v>
      </c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8" ht="15.75" x14ac:dyDescent="0.25">
      <c r="A5" s="22" t="s">
        <v>10</v>
      </c>
      <c r="B5" s="24"/>
      <c r="C5" s="18"/>
      <c r="D5" s="18" t="s">
        <v>11</v>
      </c>
      <c r="E5" s="25">
        <v>0.04</v>
      </c>
      <c r="F5" s="26"/>
      <c r="G5" s="26"/>
      <c r="H5" s="26"/>
      <c r="I5" s="48" t="s">
        <v>12</v>
      </c>
      <c r="J5" s="51">
        <f>E11</f>
        <v>0.15</v>
      </c>
      <c r="K5" s="18"/>
      <c r="L5" s="18"/>
      <c r="M5" s="28" t="s">
        <v>13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8" ht="15.75" x14ac:dyDescent="0.25">
      <c r="A6" s="27" t="s">
        <v>14</v>
      </c>
      <c r="B6" s="24"/>
      <c r="C6" s="18"/>
      <c r="D6" s="28" t="s">
        <v>15</v>
      </c>
      <c r="E6" s="25">
        <v>0.01</v>
      </c>
      <c r="F6" s="26"/>
      <c r="G6" s="26"/>
      <c r="H6" s="26"/>
      <c r="I6" s="52" t="s">
        <v>16</v>
      </c>
      <c r="J6" s="49">
        <f>SUM(J3:J5)</f>
        <v>0.22</v>
      </c>
      <c r="K6" s="18"/>
      <c r="L6" s="18"/>
      <c r="M6" s="28" t="s">
        <v>17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15.75" x14ac:dyDescent="0.25">
      <c r="A7" s="22" t="s">
        <v>18</v>
      </c>
      <c r="B7" s="24"/>
      <c r="C7" s="18"/>
      <c r="D7" s="29" t="s">
        <v>19</v>
      </c>
      <c r="E7" s="25">
        <v>0.02</v>
      </c>
      <c r="F7" s="26"/>
      <c r="G7" s="26"/>
      <c r="H7" s="26"/>
      <c r="I7" s="48" t="s">
        <v>20</v>
      </c>
      <c r="J7" s="53">
        <f>100%-J6</f>
        <v>0.78</v>
      </c>
      <c r="K7" s="18">
        <f>K12</f>
        <v>0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8" ht="15.75" x14ac:dyDescent="0.25">
      <c r="A8" s="22" t="s">
        <v>21</v>
      </c>
      <c r="B8" s="24"/>
      <c r="C8" s="18"/>
      <c r="D8" s="18" t="s">
        <v>22</v>
      </c>
      <c r="E8" s="30">
        <f>SUM(E5:E7)</f>
        <v>7.0000000000000007E-2</v>
      </c>
      <c r="F8" s="26"/>
      <c r="G8" s="26"/>
      <c r="H8" s="26"/>
      <c r="I8" s="48" t="s">
        <v>23</v>
      </c>
      <c r="J8" s="54">
        <v>8.9</v>
      </c>
      <c r="K8" s="2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8" ht="15.75" x14ac:dyDescent="0.25">
      <c r="A9" s="22" t="s">
        <v>24</v>
      </c>
      <c r="B9" s="24"/>
      <c r="C9" s="18"/>
      <c r="E9" s="18"/>
      <c r="G9" s="26"/>
      <c r="H9" s="26"/>
      <c r="I9" s="55" t="s">
        <v>25</v>
      </c>
      <c r="J9" s="56">
        <f>J8/J7</f>
        <v>11.410256410256411</v>
      </c>
      <c r="K9" s="2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28" ht="15.75" x14ac:dyDescent="0.25">
      <c r="A10" s="22" t="s">
        <v>26</v>
      </c>
      <c r="B10" s="24"/>
      <c r="C10" s="18"/>
      <c r="D10" s="18"/>
      <c r="E10" s="18"/>
      <c r="F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spans="1:28" ht="15.75" x14ac:dyDescent="0.25">
      <c r="A11" s="22" t="s">
        <v>27</v>
      </c>
      <c r="B11" s="24"/>
      <c r="C11" s="18"/>
      <c r="D11" s="16" t="s">
        <v>28</v>
      </c>
      <c r="E11" s="31">
        <v>0.15</v>
      </c>
      <c r="F11" s="32" t="s">
        <v>29</v>
      </c>
      <c r="G11" s="33">
        <f>J9/J8</f>
        <v>1.2820512820512819</v>
      </c>
      <c r="H11" s="33"/>
      <c r="I11" s="57" t="s">
        <v>30</v>
      </c>
      <c r="J11" s="26">
        <f>E17-(F17+F8)</f>
        <v>1100</v>
      </c>
      <c r="K11" s="40">
        <f>J11/E17</f>
        <v>0.6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1:28" ht="15.75" x14ac:dyDescent="0.25">
      <c r="A12" s="22" t="s">
        <v>31</v>
      </c>
      <c r="B12" s="24"/>
      <c r="C12" s="18"/>
      <c r="D12" s="18"/>
      <c r="E12" s="28"/>
      <c r="F12" s="18"/>
      <c r="G12" s="18"/>
      <c r="H12" s="18"/>
      <c r="I12" s="38" t="s">
        <v>32</v>
      </c>
      <c r="J12" s="58">
        <f>B23/K11</f>
        <v>0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8" ht="15.75" x14ac:dyDescent="0.25">
      <c r="A13" s="22"/>
      <c r="B13" s="24"/>
      <c r="C13" s="18"/>
      <c r="D13" s="16" t="s">
        <v>33</v>
      </c>
      <c r="E13" s="16" t="s">
        <v>34</v>
      </c>
      <c r="F13" s="16" t="s">
        <v>35</v>
      </c>
      <c r="G13" s="34"/>
      <c r="H13" s="34"/>
      <c r="I13" s="18"/>
      <c r="J13" s="18"/>
      <c r="K13" s="18"/>
      <c r="L13" s="18"/>
      <c r="M13" s="1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28" ht="15.75" x14ac:dyDescent="0.25">
      <c r="A14" s="22"/>
      <c r="B14" s="24"/>
      <c r="C14" s="18"/>
      <c r="D14" s="28" t="s">
        <v>36</v>
      </c>
      <c r="E14" s="35">
        <v>3000</v>
      </c>
      <c r="F14" s="36">
        <v>1200</v>
      </c>
      <c r="G14" s="36"/>
      <c r="H14" s="36"/>
      <c r="I14" s="18"/>
      <c r="J14" s="18"/>
      <c r="K14" s="18"/>
      <c r="L14" s="18"/>
      <c r="M14" s="1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28" ht="15.75" x14ac:dyDescent="0.25">
      <c r="A15" s="22"/>
      <c r="B15" s="24"/>
      <c r="C15" s="18"/>
      <c r="D15" s="28" t="s">
        <v>37</v>
      </c>
      <c r="E15" s="37">
        <v>2500</v>
      </c>
      <c r="F15" s="36">
        <v>1000</v>
      </c>
      <c r="G15" s="36"/>
      <c r="H15" s="36"/>
      <c r="I15" s="59"/>
      <c r="J15" s="60"/>
      <c r="K15" s="59"/>
      <c r="L15" s="18"/>
      <c r="M15" s="1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spans="1:28" ht="15.75" x14ac:dyDescent="0.25">
      <c r="A16" s="22"/>
      <c r="B16" s="24"/>
      <c r="C16" s="18"/>
      <c r="D16" s="28" t="s">
        <v>38</v>
      </c>
      <c r="E16" s="37"/>
      <c r="F16" s="36"/>
      <c r="G16" s="36"/>
      <c r="H16" s="36"/>
      <c r="I16" s="59"/>
      <c r="J16" s="61"/>
      <c r="K16" s="59"/>
      <c r="L16" s="18"/>
      <c r="M16" s="1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spans="1:28" ht="15.75" x14ac:dyDescent="0.25">
      <c r="A17" s="22"/>
      <c r="B17" s="24"/>
      <c r="C17" s="18"/>
      <c r="D17" s="38" t="s">
        <v>39</v>
      </c>
      <c r="E17" s="39">
        <f>SUM(E14:E16)/3</f>
        <v>1833.3333333333333</v>
      </c>
      <c r="F17" s="39">
        <f>SUM(F14:F16)/3</f>
        <v>733.33333333333337</v>
      </c>
      <c r="G17" s="39"/>
      <c r="H17" s="39"/>
      <c r="I17" s="59"/>
      <c r="J17" s="61"/>
      <c r="K17" s="38"/>
      <c r="L17" s="18"/>
      <c r="M17" s="1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spans="1:28" ht="15.75" x14ac:dyDescent="0.25">
      <c r="A18" s="22"/>
      <c r="B18" s="24"/>
      <c r="C18" s="18"/>
      <c r="D18" s="18" t="s">
        <v>40</v>
      </c>
      <c r="E18" s="26">
        <f>E17-F17</f>
        <v>1100</v>
      </c>
      <c r="F18" s="40">
        <f>E18/E17</f>
        <v>0.6</v>
      </c>
      <c r="G18" s="40"/>
      <c r="H18" s="40"/>
      <c r="I18" s="59"/>
      <c r="J18" s="61"/>
      <c r="K18" s="38"/>
      <c r="L18" s="18"/>
      <c r="M18" s="1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spans="1:28" ht="15.75" x14ac:dyDescent="0.25">
      <c r="A19" s="22"/>
      <c r="B19" s="24"/>
      <c r="C19" s="18"/>
      <c r="D19" s="18"/>
      <c r="E19" s="18"/>
      <c r="F19" s="18"/>
      <c r="G19" s="18"/>
      <c r="H19" s="18"/>
      <c r="I19" s="59"/>
      <c r="J19" s="61"/>
      <c r="K19" s="38"/>
      <c r="L19" s="18"/>
      <c r="M19" s="1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1:28" ht="15.75" x14ac:dyDescent="0.25">
      <c r="A20" s="22"/>
      <c r="B20" s="24"/>
      <c r="C20" s="18"/>
      <c r="D20" s="18"/>
      <c r="E20" s="18"/>
      <c r="F20" s="18"/>
      <c r="G20" s="18"/>
      <c r="H20" s="18"/>
      <c r="I20" s="59"/>
      <c r="J20" s="59"/>
      <c r="K20" s="3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ht="15.75" customHeight="1" x14ac:dyDescent="0.25">
      <c r="A21" s="22"/>
      <c r="B21" s="41"/>
      <c r="C21" s="18"/>
      <c r="D21" s="42" t="s">
        <v>41</v>
      </c>
      <c r="E21" s="42" t="s">
        <v>42</v>
      </c>
      <c r="F21" s="18"/>
      <c r="G21" s="18"/>
      <c r="H21" s="18"/>
      <c r="I21" s="38"/>
      <c r="J21" s="61"/>
      <c r="K21" s="3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28" ht="15.75" customHeight="1" x14ac:dyDescent="0.25">
      <c r="A22" s="18"/>
      <c r="B22" s="21"/>
      <c r="C22" s="18"/>
      <c r="D22" s="18" t="s">
        <v>43</v>
      </c>
      <c r="E22" s="26">
        <f>B23</f>
        <v>0</v>
      </c>
      <c r="F22" s="18"/>
      <c r="G22" s="18"/>
      <c r="H22" s="18"/>
      <c r="I22" s="38"/>
      <c r="J22" s="38"/>
      <c r="K22" s="38"/>
      <c r="L22" s="18"/>
      <c r="M22" s="2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28" ht="15.75" customHeight="1" x14ac:dyDescent="0.25">
      <c r="A23" s="43" t="s">
        <v>16</v>
      </c>
      <c r="B23" s="44">
        <f>SUM(B4:B20)</f>
        <v>0</v>
      </c>
      <c r="C23" s="18"/>
      <c r="D23" s="18" t="s">
        <v>44</v>
      </c>
      <c r="E23" s="26">
        <f>F8</f>
        <v>0</v>
      </c>
      <c r="F23" s="18"/>
      <c r="G23" s="18"/>
      <c r="H23" s="18"/>
      <c r="I23" s="18"/>
      <c r="J23" s="18"/>
      <c r="K23" s="18"/>
      <c r="L23" s="18"/>
      <c r="M23" s="2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:28" ht="15.75" customHeight="1" x14ac:dyDescent="0.25">
      <c r="A24" s="18"/>
      <c r="B24" s="45"/>
      <c r="C24" s="18"/>
      <c r="D24" s="18" t="s">
        <v>45</v>
      </c>
      <c r="E24" s="26">
        <f>SUM(E22:E23)</f>
        <v>0</v>
      </c>
      <c r="F24" s="18"/>
      <c r="G24" s="18"/>
      <c r="H24" s="18"/>
      <c r="I24" s="18"/>
      <c r="J24" s="18"/>
      <c r="K24" s="18"/>
      <c r="L24" s="18"/>
      <c r="M24" s="2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 ht="15.75" customHeight="1" x14ac:dyDescent="0.25">
      <c r="A25" s="18"/>
      <c r="B25" s="19"/>
      <c r="C25" s="18"/>
      <c r="D25" s="18" t="s">
        <v>46</v>
      </c>
      <c r="E25" s="39">
        <f>E18-E24</f>
        <v>1100</v>
      </c>
      <c r="F25" s="18"/>
      <c r="G25" s="18"/>
      <c r="H25" s="18"/>
      <c r="I25" s="18"/>
      <c r="J25" s="18"/>
      <c r="K25" s="18"/>
      <c r="L25" s="18"/>
      <c r="M25" s="2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ht="15.75" customHeight="1" x14ac:dyDescent="0.25">
      <c r="A26" s="18"/>
      <c r="B26" s="21"/>
      <c r="C26" s="18"/>
      <c r="D26" s="18" t="s">
        <v>47</v>
      </c>
      <c r="E26" s="46">
        <f>E25/E17</f>
        <v>0.6</v>
      </c>
      <c r="F26" s="18"/>
      <c r="G26" s="18"/>
      <c r="H26" s="18"/>
      <c r="I26" s="18"/>
      <c r="J26" s="18"/>
      <c r="K26" s="18"/>
      <c r="L26" s="18"/>
      <c r="M26" s="2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ht="15.75" customHeight="1" x14ac:dyDescent="0.25">
      <c r="A27" s="18"/>
      <c r="B27" s="21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62" t="s">
        <v>48</v>
      </c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ht="15.75" customHeight="1" x14ac:dyDescent="0.25">
      <c r="A28" s="18"/>
      <c r="B28" s="19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63" t="s">
        <v>49</v>
      </c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 ht="15.75" customHeight="1" x14ac:dyDescent="0.25">
      <c r="A29" s="18"/>
      <c r="B29" s="19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63" t="s">
        <v>50</v>
      </c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 ht="15.75" customHeight="1" x14ac:dyDescent="0.25">
      <c r="A30" s="18"/>
      <c r="B30" s="19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62" t="s">
        <v>51</v>
      </c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 ht="57" x14ac:dyDescent="0.25">
      <c r="A31" s="18"/>
      <c r="B31" s="19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64" t="s">
        <v>52</v>
      </c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 ht="15.75" customHeight="1" x14ac:dyDescent="0.25">
      <c r="A32" s="18"/>
      <c r="B32" s="19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63" t="s">
        <v>53</v>
      </c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 ht="15.75" customHeight="1" x14ac:dyDescent="0.25">
      <c r="A33" s="18"/>
      <c r="B33" s="19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63" t="s">
        <v>54</v>
      </c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 ht="15.75" customHeight="1" x14ac:dyDescent="0.25">
      <c r="A34" s="18"/>
      <c r="B34" s="21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 ht="15.75" customHeight="1" x14ac:dyDescent="0.25">
      <c r="A35" s="18"/>
      <c r="B35" s="21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 ht="15.75" customHeight="1" x14ac:dyDescent="0.25">
      <c r="A36" s="18"/>
      <c r="B36" s="19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 ht="15.75" customHeight="1" x14ac:dyDescent="0.25">
      <c r="A37" s="18"/>
      <c r="B37" s="21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28" ht="15.75" customHeight="1" x14ac:dyDescent="0.25">
      <c r="A38" s="18"/>
      <c r="B38" s="19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 ht="15.75" customHeight="1" x14ac:dyDescent="0.25">
      <c r="A39" s="18"/>
      <c r="B39" s="19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 ht="15.75" customHeight="1" x14ac:dyDescent="0.25">
      <c r="A40" s="18"/>
      <c r="B40" s="19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 ht="15.75" customHeight="1" x14ac:dyDescent="0.25">
      <c r="A41" s="18"/>
      <c r="B41" s="19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 ht="15.75" customHeight="1" x14ac:dyDescent="0.25">
      <c r="A42" s="18"/>
      <c r="B42" s="19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8" ht="15.75" customHeight="1" x14ac:dyDescent="0.25">
      <c r="A43" s="18"/>
      <c r="B43" s="19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  <row r="44" spans="1:28" ht="15.75" customHeight="1" x14ac:dyDescent="0.25">
      <c r="A44" s="18"/>
      <c r="B44" s="21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 ht="15.75" customHeight="1" x14ac:dyDescent="0.25">
      <c r="A45" s="18"/>
      <c r="B45" s="19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 ht="15.75" customHeight="1" x14ac:dyDescent="0.25">
      <c r="A46" s="18"/>
      <c r="B46" s="19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28" ht="15.75" customHeight="1" x14ac:dyDescent="0.25">
      <c r="A47" s="18"/>
      <c r="B47" s="19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28" ht="15.75" customHeight="1" x14ac:dyDescent="0.25">
      <c r="A48" s="18"/>
      <c r="B48" s="19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 ht="15.75" customHeight="1" x14ac:dyDescent="0.25">
      <c r="A49" s="18"/>
      <c r="B49" s="19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 ht="15.75" customHeight="1" x14ac:dyDescent="0.25">
      <c r="A50" s="18"/>
      <c r="B50" s="21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 ht="15.75" customHeight="1" x14ac:dyDescent="0.25">
      <c r="A51" s="18"/>
      <c r="B51" s="19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 ht="15.75" customHeight="1" x14ac:dyDescent="0.25">
      <c r="A52" s="18"/>
      <c r="B52" s="19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 ht="15.75" customHeight="1" x14ac:dyDescent="0.25">
      <c r="A53" s="18"/>
      <c r="B53" s="19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 ht="15.75" customHeight="1" x14ac:dyDescent="0.25">
      <c r="A54" s="18"/>
      <c r="B54" s="19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28" ht="15.75" customHeight="1" x14ac:dyDescent="0.25">
      <c r="A55" s="18"/>
      <c r="B55" s="19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28" ht="15.75" customHeight="1" x14ac:dyDescent="0.25">
      <c r="A56" s="18"/>
      <c r="B56" s="19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</row>
    <row r="57" spans="1:28" ht="15.75" customHeight="1" x14ac:dyDescent="0.25">
      <c r="A57" s="18"/>
      <c r="B57" s="19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</row>
    <row r="58" spans="1:28" ht="15.75" customHeight="1" x14ac:dyDescent="0.25">
      <c r="A58" s="18"/>
      <c r="B58" s="19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</row>
    <row r="59" spans="1:28" ht="15.75" customHeight="1" x14ac:dyDescent="0.25">
      <c r="A59" s="18"/>
      <c r="B59" s="2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</row>
    <row r="60" spans="1:28" ht="15.75" customHeight="1" x14ac:dyDescent="0.25">
      <c r="A60" s="18"/>
      <c r="B60" s="19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</row>
    <row r="61" spans="1:28" ht="15.75" customHeight="1" x14ac:dyDescent="0.25">
      <c r="A61" s="18"/>
      <c r="B61" s="19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</row>
    <row r="62" spans="1:28" ht="15.75" customHeight="1" x14ac:dyDescent="0.25">
      <c r="A62" s="18"/>
      <c r="B62" s="21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</row>
    <row r="63" spans="1:28" ht="15.75" customHeight="1" x14ac:dyDescent="0.25">
      <c r="A63" s="18"/>
      <c r="B63" s="21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</row>
    <row r="64" spans="1:28" ht="15.75" customHeight="1" x14ac:dyDescent="0.25">
      <c r="A64" s="18"/>
      <c r="B64" s="21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1:28" ht="15.75" customHeight="1" x14ac:dyDescent="0.25">
      <c r="A65" s="18"/>
      <c r="B65" s="21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 ht="15.75" customHeight="1" x14ac:dyDescent="0.25">
      <c r="A66" s="18"/>
      <c r="B66" s="21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 ht="15.75" customHeight="1" x14ac:dyDescent="0.25">
      <c r="A67" s="18"/>
      <c r="B67" s="21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 ht="15.75" customHeight="1" x14ac:dyDescent="0.25">
      <c r="A68" s="18"/>
      <c r="B68" s="21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 ht="15.75" customHeight="1" x14ac:dyDescent="0.25">
      <c r="A69" s="18"/>
      <c r="B69" s="21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 ht="15.75" customHeight="1" x14ac:dyDescent="0.25">
      <c r="A70" s="18"/>
      <c r="B70" s="21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 ht="15.75" customHeight="1" x14ac:dyDescent="0.25">
      <c r="A71" s="18"/>
      <c r="B71" s="21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 ht="15.75" customHeight="1" x14ac:dyDescent="0.25">
      <c r="A72" s="18"/>
      <c r="B72" s="21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 ht="15.75" customHeight="1" x14ac:dyDescent="0.25">
      <c r="A73" s="18"/>
      <c r="B73" s="21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 ht="15.75" customHeight="1" x14ac:dyDescent="0.25">
      <c r="A74" s="18"/>
      <c r="B74" s="21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 ht="15.75" customHeight="1" x14ac:dyDescent="0.25">
      <c r="A75" s="18"/>
      <c r="B75" s="21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 ht="15.75" customHeight="1" x14ac:dyDescent="0.25">
      <c r="A76" s="18"/>
      <c r="B76" s="21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 ht="15.75" customHeight="1" x14ac:dyDescent="0.25">
      <c r="A77" s="18"/>
      <c r="B77" s="21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 ht="15.75" customHeight="1" x14ac:dyDescent="0.25">
      <c r="A78" s="18"/>
      <c r="B78" s="21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 ht="15.75" customHeight="1" x14ac:dyDescent="0.25">
      <c r="A79" s="18"/>
      <c r="B79" s="21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 ht="15.75" customHeight="1" x14ac:dyDescent="0.25">
      <c r="A80" s="18"/>
      <c r="B80" s="21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 ht="15.75" customHeight="1" x14ac:dyDescent="0.25">
      <c r="A81" s="18"/>
      <c r="B81" s="21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 ht="15.75" customHeight="1" x14ac:dyDescent="0.25">
      <c r="A82" s="18"/>
      <c r="B82" s="2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 ht="15.75" customHeight="1" x14ac:dyDescent="0.25">
      <c r="A83" s="18"/>
      <c r="B83" s="21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 ht="15.75" customHeight="1" x14ac:dyDescent="0.25">
      <c r="A84" s="18"/>
      <c r="B84" s="21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 ht="15.75" customHeight="1" x14ac:dyDescent="0.25">
      <c r="A85" s="18"/>
      <c r="B85" s="21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 ht="15.75" customHeight="1" x14ac:dyDescent="0.25">
      <c r="A86" s="18"/>
      <c r="B86" s="21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 ht="15.75" customHeight="1" x14ac:dyDescent="0.25">
      <c r="A87" s="18"/>
      <c r="B87" s="21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 ht="15.75" customHeight="1" x14ac:dyDescent="0.25">
      <c r="A88" s="18"/>
      <c r="B88" s="21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 ht="15.75" customHeight="1" x14ac:dyDescent="0.25">
      <c r="A89" s="18"/>
      <c r="B89" s="21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 ht="15.75" customHeight="1" x14ac:dyDescent="0.25">
      <c r="A90" s="18"/>
      <c r="B90" s="21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 ht="15.75" customHeight="1" x14ac:dyDescent="0.25">
      <c r="A91" s="18"/>
      <c r="B91" s="21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 ht="15.75" customHeight="1" x14ac:dyDescent="0.25">
      <c r="A92" s="18"/>
      <c r="B92" s="21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 ht="15.75" customHeight="1" x14ac:dyDescent="0.25">
      <c r="A93" s="18"/>
      <c r="B93" s="21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 ht="15.75" customHeight="1" x14ac:dyDescent="0.25">
      <c r="A94" s="18"/>
      <c r="B94" s="21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 ht="15.75" customHeight="1" x14ac:dyDescent="0.25">
      <c r="A95" s="18"/>
      <c r="B95" s="21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8" ht="15.75" customHeight="1" x14ac:dyDescent="0.25">
      <c r="A96" s="18"/>
      <c r="B96" s="21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</row>
    <row r="97" spans="1:28" ht="15.75" customHeight="1" x14ac:dyDescent="0.25">
      <c r="A97" s="18"/>
      <c r="B97" s="21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</row>
    <row r="98" spans="1:28" ht="15.75" customHeight="1" x14ac:dyDescent="0.25">
      <c r="A98" s="18"/>
      <c r="B98" s="21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</row>
    <row r="99" spans="1:28" ht="15.75" customHeight="1" x14ac:dyDescent="0.25">
      <c r="A99" s="18"/>
      <c r="B99" s="21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</row>
    <row r="100" spans="1:28" ht="15.75" customHeight="1" x14ac:dyDescent="0.25">
      <c r="A100" s="18"/>
      <c r="B100" s="21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</row>
    <row r="101" spans="1:28" ht="15.75" customHeight="1" x14ac:dyDescent="0.25">
      <c r="A101" s="18"/>
      <c r="B101" s="21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</row>
    <row r="102" spans="1:28" ht="15.75" customHeight="1" x14ac:dyDescent="0.25">
      <c r="A102" s="18"/>
      <c r="B102" s="21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</row>
    <row r="103" spans="1:28" ht="15.75" customHeight="1" x14ac:dyDescent="0.25">
      <c r="A103" s="18"/>
      <c r="B103" s="21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</row>
    <row r="104" spans="1:28" ht="15.75" customHeight="1" x14ac:dyDescent="0.25">
      <c r="A104" s="18"/>
      <c r="B104" s="21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</row>
    <row r="105" spans="1:28" ht="15.75" customHeight="1" x14ac:dyDescent="0.25">
      <c r="A105" s="18"/>
      <c r="B105" s="21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</row>
    <row r="106" spans="1:28" ht="15.75" customHeight="1" x14ac:dyDescent="0.25">
      <c r="A106" s="18"/>
      <c r="B106" s="21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</row>
    <row r="107" spans="1:28" ht="15.75" customHeight="1" x14ac:dyDescent="0.25">
      <c r="A107" s="18"/>
      <c r="B107" s="21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</row>
    <row r="108" spans="1:28" ht="15.75" customHeight="1" x14ac:dyDescent="0.25">
      <c r="A108" s="18"/>
      <c r="B108" s="21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</row>
    <row r="109" spans="1:28" ht="15.75" customHeight="1" x14ac:dyDescent="0.25">
      <c r="A109" s="18"/>
      <c r="B109" s="21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</row>
    <row r="110" spans="1:28" ht="15.75" customHeight="1" x14ac:dyDescent="0.25">
      <c r="A110" s="18"/>
      <c r="B110" s="21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</row>
    <row r="111" spans="1:28" ht="15.75" customHeight="1" x14ac:dyDescent="0.25">
      <c r="A111" s="18"/>
      <c r="B111" s="21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</row>
    <row r="112" spans="1:28" ht="15.75" customHeight="1" x14ac:dyDescent="0.25">
      <c r="A112" s="18"/>
      <c r="B112" s="21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</row>
    <row r="113" spans="1:28" ht="15.75" customHeight="1" x14ac:dyDescent="0.25">
      <c r="A113" s="18"/>
      <c r="B113" s="21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</row>
    <row r="114" spans="1:28" ht="15.75" customHeight="1" x14ac:dyDescent="0.25">
      <c r="A114" s="18"/>
      <c r="B114" s="21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</row>
    <row r="115" spans="1:28" ht="15.75" customHeight="1" x14ac:dyDescent="0.25">
      <c r="A115" s="18"/>
      <c r="B115" s="21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</row>
    <row r="116" spans="1:28" ht="15.75" customHeight="1" x14ac:dyDescent="0.25">
      <c r="A116" s="18"/>
      <c r="B116" s="21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</row>
    <row r="117" spans="1:28" ht="15.75" customHeight="1" x14ac:dyDescent="0.25">
      <c r="A117" s="18"/>
      <c r="B117" s="21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</row>
    <row r="118" spans="1:28" ht="15.75" customHeight="1" x14ac:dyDescent="0.25">
      <c r="A118" s="18"/>
      <c r="B118" s="21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</row>
    <row r="119" spans="1:28" ht="15.75" customHeight="1" x14ac:dyDescent="0.25">
      <c r="A119" s="18"/>
      <c r="B119" s="21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</row>
    <row r="120" spans="1:28" ht="15.75" customHeight="1" x14ac:dyDescent="0.25">
      <c r="A120" s="18"/>
      <c r="B120" s="21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</row>
    <row r="121" spans="1:28" ht="15.75" customHeight="1" x14ac:dyDescent="0.25">
      <c r="A121" s="18"/>
      <c r="B121" s="21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</row>
    <row r="122" spans="1:28" ht="15.75" customHeight="1" x14ac:dyDescent="0.25">
      <c r="A122" s="18"/>
      <c r="B122" s="21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</row>
    <row r="123" spans="1:28" ht="15.75" customHeight="1" x14ac:dyDescent="0.25">
      <c r="A123" s="18"/>
      <c r="B123" s="21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</row>
    <row r="124" spans="1:28" ht="15.75" customHeight="1" x14ac:dyDescent="0.25">
      <c r="A124" s="18"/>
      <c r="B124" s="21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</row>
    <row r="125" spans="1:28" ht="15.75" customHeight="1" x14ac:dyDescent="0.25">
      <c r="A125" s="18"/>
      <c r="B125" s="21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</row>
    <row r="126" spans="1:28" ht="15.75" customHeight="1" x14ac:dyDescent="0.25">
      <c r="A126" s="18"/>
      <c r="B126" s="21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</row>
    <row r="127" spans="1:28" ht="15.75" customHeight="1" x14ac:dyDescent="0.25">
      <c r="A127" s="18"/>
      <c r="B127" s="21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</row>
    <row r="128" spans="1:28" ht="15.75" customHeight="1" x14ac:dyDescent="0.25">
      <c r="A128" s="18"/>
      <c r="B128" s="21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</row>
    <row r="129" spans="1:28" ht="15.75" customHeight="1" x14ac:dyDescent="0.25">
      <c r="A129" s="18"/>
      <c r="B129" s="21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</row>
    <row r="130" spans="1:28" ht="15.75" customHeight="1" x14ac:dyDescent="0.25">
      <c r="A130" s="18"/>
      <c r="B130" s="21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</row>
    <row r="131" spans="1:28" ht="15.75" customHeight="1" x14ac:dyDescent="0.25">
      <c r="A131" s="18"/>
      <c r="B131" s="21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</row>
    <row r="132" spans="1:28" ht="15.75" customHeight="1" x14ac:dyDescent="0.25">
      <c r="A132" s="18"/>
      <c r="B132" s="21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</row>
    <row r="133" spans="1:28" ht="15.75" customHeight="1" x14ac:dyDescent="0.25">
      <c r="A133" s="18"/>
      <c r="B133" s="21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</row>
    <row r="134" spans="1:28" ht="15.75" customHeight="1" x14ac:dyDescent="0.25">
      <c r="A134" s="18"/>
      <c r="B134" s="21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</row>
    <row r="135" spans="1:28" ht="15.75" customHeight="1" x14ac:dyDescent="0.25">
      <c r="A135" s="18"/>
      <c r="B135" s="21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</row>
    <row r="136" spans="1:28" ht="15.75" customHeight="1" x14ac:dyDescent="0.25">
      <c r="A136" s="18"/>
      <c r="B136" s="21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</row>
    <row r="137" spans="1:28" ht="15.75" customHeight="1" x14ac:dyDescent="0.25">
      <c r="A137" s="18"/>
      <c r="B137" s="21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</row>
    <row r="138" spans="1:28" ht="15.75" customHeight="1" x14ac:dyDescent="0.25">
      <c r="A138" s="18"/>
      <c r="B138" s="21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</row>
    <row r="139" spans="1:28" ht="15.75" customHeight="1" x14ac:dyDescent="0.25">
      <c r="A139" s="18"/>
      <c r="B139" s="21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</row>
    <row r="140" spans="1:28" ht="15.75" customHeight="1" x14ac:dyDescent="0.25">
      <c r="A140" s="18"/>
      <c r="B140" s="21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</row>
    <row r="141" spans="1:28" ht="15.75" customHeight="1" x14ac:dyDescent="0.25">
      <c r="A141" s="18"/>
      <c r="B141" s="21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</row>
    <row r="142" spans="1:28" ht="15.75" customHeight="1" x14ac:dyDescent="0.25">
      <c r="A142" s="18"/>
      <c r="B142" s="21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</row>
    <row r="143" spans="1:28" ht="15.75" customHeight="1" x14ac:dyDescent="0.25">
      <c r="A143" s="18"/>
      <c r="B143" s="21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</row>
    <row r="144" spans="1:28" ht="15.75" customHeight="1" x14ac:dyDescent="0.25">
      <c r="A144" s="18"/>
      <c r="B144" s="21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</row>
    <row r="145" spans="1:28" ht="15.75" customHeight="1" x14ac:dyDescent="0.25">
      <c r="A145" s="18"/>
      <c r="B145" s="21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</row>
    <row r="146" spans="1:28" ht="15.75" customHeight="1" x14ac:dyDescent="0.25">
      <c r="A146" s="18"/>
      <c r="B146" s="21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</row>
    <row r="147" spans="1:28" ht="15.75" customHeight="1" x14ac:dyDescent="0.25">
      <c r="A147" s="18"/>
      <c r="B147" s="21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</row>
    <row r="148" spans="1:28" ht="15.75" customHeight="1" x14ac:dyDescent="0.25">
      <c r="A148" s="18"/>
      <c r="B148" s="21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</row>
    <row r="149" spans="1:28" ht="15.75" customHeight="1" x14ac:dyDescent="0.25">
      <c r="A149" s="18"/>
      <c r="B149" s="21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</row>
    <row r="150" spans="1:28" ht="15.75" customHeight="1" x14ac:dyDescent="0.25">
      <c r="A150" s="18"/>
      <c r="B150" s="21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</row>
    <row r="151" spans="1:28" ht="15.75" customHeight="1" x14ac:dyDescent="0.25">
      <c r="A151" s="18"/>
      <c r="B151" s="21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</row>
    <row r="152" spans="1:28" ht="15.75" customHeight="1" x14ac:dyDescent="0.25">
      <c r="A152" s="18"/>
      <c r="B152" s="21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</row>
    <row r="153" spans="1:28" ht="15.75" customHeight="1" x14ac:dyDescent="0.25">
      <c r="A153" s="18"/>
      <c r="B153" s="21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</row>
    <row r="154" spans="1:28" ht="15.75" customHeight="1" x14ac:dyDescent="0.25">
      <c r="A154" s="18"/>
      <c r="B154" s="21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</row>
    <row r="155" spans="1:28" ht="15.75" customHeight="1" x14ac:dyDescent="0.25">
      <c r="A155" s="18"/>
      <c r="B155" s="21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</row>
    <row r="156" spans="1:28" ht="15.75" customHeight="1" x14ac:dyDescent="0.25">
      <c r="A156" s="18"/>
      <c r="B156" s="21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</row>
    <row r="157" spans="1:28" ht="15.75" customHeight="1" x14ac:dyDescent="0.25">
      <c r="A157" s="18"/>
      <c r="B157" s="21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</row>
    <row r="158" spans="1:28" ht="15.75" customHeight="1" x14ac:dyDescent="0.25">
      <c r="A158" s="18"/>
      <c r="B158" s="21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</row>
    <row r="159" spans="1:28" ht="15.75" customHeight="1" x14ac:dyDescent="0.25">
      <c r="A159" s="18"/>
      <c r="B159" s="21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</row>
    <row r="160" spans="1:28" ht="15.75" customHeight="1" x14ac:dyDescent="0.25">
      <c r="A160" s="18"/>
      <c r="B160" s="21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</row>
    <row r="161" spans="1:28" ht="15.75" customHeight="1" x14ac:dyDescent="0.25">
      <c r="A161" s="18"/>
      <c r="B161" s="21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</row>
    <row r="162" spans="1:28" ht="15.75" customHeight="1" x14ac:dyDescent="0.25">
      <c r="A162" s="18"/>
      <c r="B162" s="21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</row>
    <row r="163" spans="1:28" ht="15.75" customHeight="1" x14ac:dyDescent="0.25">
      <c r="A163" s="18"/>
      <c r="B163" s="21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</row>
    <row r="164" spans="1:28" ht="15.75" customHeight="1" x14ac:dyDescent="0.25">
      <c r="A164" s="18"/>
      <c r="B164" s="21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</row>
    <row r="165" spans="1:28" ht="15.75" customHeight="1" x14ac:dyDescent="0.25">
      <c r="A165" s="18"/>
      <c r="B165" s="21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</row>
    <row r="166" spans="1:28" ht="15.75" customHeight="1" x14ac:dyDescent="0.25">
      <c r="A166" s="18"/>
      <c r="B166" s="21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</row>
    <row r="167" spans="1:28" ht="15.75" customHeight="1" x14ac:dyDescent="0.25">
      <c r="A167" s="18"/>
      <c r="B167" s="21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</row>
    <row r="168" spans="1:28" ht="15.75" customHeight="1" x14ac:dyDescent="0.25">
      <c r="A168" s="18"/>
      <c r="B168" s="21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</row>
    <row r="169" spans="1:28" ht="15.75" customHeight="1" x14ac:dyDescent="0.25">
      <c r="A169" s="18"/>
      <c r="B169" s="21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</row>
    <row r="170" spans="1:28" ht="15.75" customHeight="1" x14ac:dyDescent="0.25">
      <c r="A170" s="18"/>
      <c r="B170" s="21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</row>
    <row r="171" spans="1:28" ht="15.75" customHeight="1" x14ac:dyDescent="0.25">
      <c r="A171" s="18"/>
      <c r="B171" s="21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</row>
    <row r="172" spans="1:28" ht="15.75" customHeight="1" x14ac:dyDescent="0.25">
      <c r="A172" s="18"/>
      <c r="B172" s="21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</row>
    <row r="173" spans="1:28" ht="15.75" customHeight="1" x14ac:dyDescent="0.25">
      <c r="A173" s="18"/>
      <c r="B173" s="21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</row>
    <row r="174" spans="1:28" ht="15.75" customHeight="1" x14ac:dyDescent="0.25">
      <c r="A174" s="18"/>
      <c r="B174" s="21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</row>
    <row r="175" spans="1:28" ht="15.75" customHeight="1" x14ac:dyDescent="0.25">
      <c r="A175" s="18"/>
      <c r="B175" s="21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</row>
    <row r="176" spans="1:28" ht="15.75" customHeight="1" x14ac:dyDescent="0.25">
      <c r="A176" s="18"/>
      <c r="B176" s="21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</row>
    <row r="177" spans="1:28" ht="15.75" customHeight="1" x14ac:dyDescent="0.25">
      <c r="A177" s="18"/>
      <c r="B177" s="21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</row>
    <row r="178" spans="1:28" ht="15.75" customHeight="1" x14ac:dyDescent="0.25">
      <c r="A178" s="18"/>
      <c r="B178" s="21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</row>
    <row r="179" spans="1:28" ht="15.75" customHeight="1" x14ac:dyDescent="0.25">
      <c r="A179" s="18"/>
      <c r="B179" s="21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</row>
    <row r="180" spans="1:28" ht="15.75" customHeight="1" x14ac:dyDescent="0.25">
      <c r="A180" s="18"/>
      <c r="B180" s="21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</row>
    <row r="181" spans="1:28" ht="15.75" customHeight="1" x14ac:dyDescent="0.25">
      <c r="A181" s="18"/>
      <c r="B181" s="21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</row>
    <row r="182" spans="1:28" ht="15.75" customHeight="1" x14ac:dyDescent="0.25">
      <c r="A182" s="18"/>
      <c r="B182" s="21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</row>
    <row r="183" spans="1:28" ht="15.75" customHeight="1" x14ac:dyDescent="0.25">
      <c r="A183" s="18"/>
      <c r="B183" s="21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</row>
    <row r="184" spans="1:28" ht="15.75" customHeight="1" x14ac:dyDescent="0.25">
      <c r="A184" s="18"/>
      <c r="B184" s="21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</row>
    <row r="185" spans="1:28" ht="15.75" customHeight="1" x14ac:dyDescent="0.25">
      <c r="A185" s="18"/>
      <c r="B185" s="21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</row>
    <row r="186" spans="1:28" ht="15.75" customHeight="1" x14ac:dyDescent="0.25">
      <c r="A186" s="18"/>
      <c r="B186" s="21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</row>
    <row r="187" spans="1:28" ht="15.75" customHeight="1" x14ac:dyDescent="0.25">
      <c r="A187" s="18"/>
      <c r="B187" s="21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</row>
    <row r="188" spans="1:28" ht="15.75" customHeight="1" x14ac:dyDescent="0.25">
      <c r="A188" s="18"/>
      <c r="B188" s="21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</row>
    <row r="189" spans="1:28" ht="15.75" customHeight="1" x14ac:dyDescent="0.25">
      <c r="A189" s="18"/>
      <c r="B189" s="21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</row>
    <row r="190" spans="1:28" ht="15.75" customHeight="1" x14ac:dyDescent="0.25">
      <c r="A190" s="18"/>
      <c r="B190" s="21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</row>
    <row r="191" spans="1:28" ht="15.75" customHeight="1" x14ac:dyDescent="0.25">
      <c r="A191" s="18"/>
      <c r="B191" s="21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</row>
    <row r="192" spans="1:28" ht="15.75" customHeight="1" x14ac:dyDescent="0.25">
      <c r="A192" s="18"/>
      <c r="B192" s="21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</row>
    <row r="193" spans="1:28" ht="15.75" customHeight="1" x14ac:dyDescent="0.25">
      <c r="A193" s="18"/>
      <c r="B193" s="21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</row>
    <row r="194" spans="1:28" ht="15.75" customHeight="1" x14ac:dyDescent="0.25">
      <c r="A194" s="18"/>
      <c r="B194" s="21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</row>
    <row r="195" spans="1:28" ht="15.75" customHeight="1" x14ac:dyDescent="0.25">
      <c r="A195" s="18"/>
      <c r="B195" s="21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</row>
    <row r="196" spans="1:28" ht="15.75" customHeight="1" x14ac:dyDescent="0.25">
      <c r="A196" s="18"/>
      <c r="B196" s="21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</row>
    <row r="197" spans="1:28" ht="15.75" customHeight="1" x14ac:dyDescent="0.25">
      <c r="A197" s="18"/>
      <c r="B197" s="21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</row>
    <row r="198" spans="1:28" ht="15.75" customHeight="1" x14ac:dyDescent="0.25">
      <c r="A198" s="18"/>
      <c r="B198" s="21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</row>
    <row r="199" spans="1:28" ht="15.75" customHeight="1" x14ac:dyDescent="0.25">
      <c r="A199" s="18"/>
      <c r="B199" s="21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</row>
    <row r="200" spans="1:28" ht="15.75" customHeight="1" x14ac:dyDescent="0.25">
      <c r="A200" s="18"/>
      <c r="B200" s="21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</row>
    <row r="201" spans="1:28" ht="15.75" customHeight="1" x14ac:dyDescent="0.25">
      <c r="A201" s="18"/>
      <c r="B201" s="21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</row>
    <row r="202" spans="1:28" ht="15.75" customHeight="1" x14ac:dyDescent="0.25">
      <c r="A202" s="18"/>
      <c r="B202" s="21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</row>
    <row r="203" spans="1:28" ht="15.75" customHeight="1" x14ac:dyDescent="0.25">
      <c r="A203" s="18"/>
      <c r="B203" s="21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</row>
    <row r="204" spans="1:28" ht="15.75" customHeight="1" x14ac:dyDescent="0.25">
      <c r="A204" s="18"/>
      <c r="B204" s="21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</row>
    <row r="205" spans="1:28" ht="15.75" customHeight="1" x14ac:dyDescent="0.25">
      <c r="A205" s="18"/>
      <c r="B205" s="21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</row>
    <row r="206" spans="1:28" ht="15.75" customHeight="1" x14ac:dyDescent="0.25">
      <c r="A206" s="18"/>
      <c r="B206" s="21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</row>
    <row r="207" spans="1:28" ht="15.75" customHeight="1" x14ac:dyDescent="0.25">
      <c r="A207" s="18"/>
      <c r="B207" s="21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</row>
    <row r="208" spans="1:28" ht="15.75" customHeight="1" x14ac:dyDescent="0.25">
      <c r="A208" s="18"/>
      <c r="B208" s="21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</row>
    <row r="209" spans="1:28" ht="15.75" customHeight="1" x14ac:dyDescent="0.25">
      <c r="A209" s="18"/>
      <c r="B209" s="21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</row>
    <row r="210" spans="1:28" ht="15.75" customHeight="1" x14ac:dyDescent="0.25">
      <c r="A210" s="18"/>
      <c r="B210" s="21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</row>
    <row r="211" spans="1:28" ht="15.75" customHeight="1" x14ac:dyDescent="0.25">
      <c r="A211" s="18"/>
      <c r="B211" s="21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</row>
    <row r="212" spans="1:28" ht="15.75" customHeight="1" x14ac:dyDescent="0.25">
      <c r="A212" s="18"/>
      <c r="B212" s="21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</row>
    <row r="213" spans="1:28" ht="15.75" customHeight="1" x14ac:dyDescent="0.25">
      <c r="A213" s="18"/>
      <c r="B213" s="21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</row>
    <row r="214" spans="1:28" ht="15.75" customHeight="1" x14ac:dyDescent="0.25">
      <c r="A214" s="18"/>
      <c r="B214" s="21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</row>
    <row r="215" spans="1:28" ht="15.75" customHeight="1" x14ac:dyDescent="0.25">
      <c r="A215" s="18"/>
      <c r="B215" s="21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</row>
    <row r="216" spans="1:28" ht="15.75" customHeight="1" x14ac:dyDescent="0.25">
      <c r="A216" s="18"/>
      <c r="B216" s="21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</row>
    <row r="217" spans="1:28" ht="15.75" customHeight="1" x14ac:dyDescent="0.25">
      <c r="A217" s="18"/>
      <c r="B217" s="21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</row>
    <row r="218" spans="1:28" ht="15.75" customHeight="1" x14ac:dyDescent="0.25">
      <c r="A218" s="18"/>
      <c r="B218" s="21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</row>
    <row r="219" spans="1:28" ht="15.75" customHeight="1" x14ac:dyDescent="0.25">
      <c r="A219" s="18"/>
      <c r="B219" s="21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</row>
    <row r="220" spans="1:28" ht="15.75" customHeight="1" x14ac:dyDescent="0.25">
      <c r="A220" s="18"/>
      <c r="B220" s="21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</row>
    <row r="221" spans="1:28" ht="15.75" customHeight="1" x14ac:dyDescent="0.25">
      <c r="A221" s="18"/>
      <c r="B221" s="21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</row>
    <row r="222" spans="1:28" ht="15.75" customHeight="1" x14ac:dyDescent="0.25">
      <c r="A222" s="18"/>
      <c r="B222" s="21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</row>
    <row r="223" spans="1:28" ht="15.75" customHeight="1" x14ac:dyDescent="0.25">
      <c r="A223" s="18"/>
      <c r="B223" s="21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</row>
    <row r="224" spans="1:28" ht="15.75" customHeight="1" x14ac:dyDescent="0.25">
      <c r="A224" s="18"/>
      <c r="B224" s="21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</row>
    <row r="225" spans="1:28" ht="15.75" customHeight="1" x14ac:dyDescent="0.25">
      <c r="A225" s="18"/>
      <c r="B225" s="21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</row>
    <row r="226" spans="1:28" ht="15.75" customHeight="1" x14ac:dyDescent="0.25">
      <c r="A226" s="18"/>
      <c r="B226" s="21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</row>
    <row r="227" spans="1:28" ht="15.75" customHeight="1" x14ac:dyDescent="0.25">
      <c r="B227" s="65"/>
    </row>
    <row r="228" spans="1:28" ht="15.75" customHeight="1" x14ac:dyDescent="0.25">
      <c r="B228" s="65"/>
    </row>
    <row r="229" spans="1:28" ht="15.75" customHeight="1" x14ac:dyDescent="0.25">
      <c r="B229" s="65"/>
    </row>
    <row r="230" spans="1:28" ht="15.75" customHeight="1" x14ac:dyDescent="0.25">
      <c r="B230" s="65"/>
    </row>
    <row r="231" spans="1:28" ht="15.75" customHeight="1" x14ac:dyDescent="0.25">
      <c r="B231" s="65"/>
    </row>
    <row r="232" spans="1:28" ht="15.75" customHeight="1" x14ac:dyDescent="0.25">
      <c r="B232" s="65"/>
    </row>
    <row r="233" spans="1:28" ht="15.75" customHeight="1" x14ac:dyDescent="0.25">
      <c r="B233" s="65"/>
    </row>
    <row r="234" spans="1:28" ht="15.75" customHeight="1" x14ac:dyDescent="0.25">
      <c r="B234" s="65"/>
    </row>
    <row r="235" spans="1:28" ht="15.75" customHeight="1" x14ac:dyDescent="0.25">
      <c r="B235" s="65"/>
    </row>
    <row r="236" spans="1:28" ht="15.75" customHeight="1" x14ac:dyDescent="0.25">
      <c r="B236" s="65"/>
    </row>
    <row r="237" spans="1:28" ht="15.75" customHeight="1" x14ac:dyDescent="0.25">
      <c r="B237" s="65"/>
    </row>
    <row r="238" spans="1:28" ht="15.75" customHeight="1" x14ac:dyDescent="0.25">
      <c r="B238" s="65"/>
    </row>
    <row r="239" spans="1:28" ht="15.75" customHeight="1" x14ac:dyDescent="0.25">
      <c r="B239" s="65"/>
    </row>
    <row r="240" spans="1:28" ht="15.75" customHeight="1" x14ac:dyDescent="0.25">
      <c r="B240" s="65"/>
    </row>
    <row r="241" spans="2:2" ht="15.75" customHeight="1" x14ac:dyDescent="0.25">
      <c r="B241" s="65"/>
    </row>
    <row r="242" spans="2:2" ht="15.75" customHeight="1" x14ac:dyDescent="0.25">
      <c r="B242" s="65"/>
    </row>
    <row r="243" spans="2:2" ht="15.75" customHeight="1" x14ac:dyDescent="0.25">
      <c r="B243" s="65"/>
    </row>
    <row r="244" spans="2:2" ht="15.75" customHeight="1" x14ac:dyDescent="0.25">
      <c r="B244" s="65"/>
    </row>
    <row r="245" spans="2:2" ht="15.75" customHeight="1" x14ac:dyDescent="0.25">
      <c r="B245" s="65"/>
    </row>
    <row r="246" spans="2:2" ht="15.75" customHeight="1" x14ac:dyDescent="0.25">
      <c r="B246" s="65"/>
    </row>
    <row r="247" spans="2:2" ht="15.75" customHeight="1" x14ac:dyDescent="0.25">
      <c r="B247" s="65"/>
    </row>
    <row r="248" spans="2:2" ht="15.75" customHeight="1" x14ac:dyDescent="0.25">
      <c r="B248" s="65"/>
    </row>
    <row r="249" spans="2:2" ht="15.75" customHeight="1" x14ac:dyDescent="0.25">
      <c r="B249" s="65"/>
    </row>
    <row r="250" spans="2:2" ht="15.75" customHeight="1" x14ac:dyDescent="0.25">
      <c r="B250" s="65"/>
    </row>
    <row r="251" spans="2:2" ht="15.75" customHeight="1" x14ac:dyDescent="0.25">
      <c r="B251" s="65"/>
    </row>
    <row r="252" spans="2:2" ht="15.75" customHeight="1" x14ac:dyDescent="0.25">
      <c r="B252" s="65"/>
    </row>
    <row r="253" spans="2:2" ht="15.75" customHeight="1" x14ac:dyDescent="0.25">
      <c r="B253" s="65"/>
    </row>
    <row r="254" spans="2:2" ht="15.75" customHeight="1" x14ac:dyDescent="0.25">
      <c r="B254" s="65"/>
    </row>
    <row r="255" spans="2:2" ht="15.75" customHeight="1" x14ac:dyDescent="0.25">
      <c r="B255" s="65"/>
    </row>
    <row r="256" spans="2:2" ht="15.75" customHeight="1" x14ac:dyDescent="0.25">
      <c r="B256" s="65"/>
    </row>
    <row r="257" spans="2:2" ht="15.75" customHeight="1" x14ac:dyDescent="0.25">
      <c r="B257" s="65"/>
    </row>
    <row r="258" spans="2:2" ht="15.75" customHeight="1" x14ac:dyDescent="0.25">
      <c r="B258" s="65"/>
    </row>
    <row r="259" spans="2:2" ht="15.75" customHeight="1" x14ac:dyDescent="0.25">
      <c r="B259" s="65"/>
    </row>
    <row r="260" spans="2:2" ht="15.75" customHeight="1" x14ac:dyDescent="0.25">
      <c r="B260" s="65"/>
    </row>
    <row r="261" spans="2:2" ht="15.75" customHeight="1" x14ac:dyDescent="0.25">
      <c r="B261" s="65"/>
    </row>
    <row r="262" spans="2:2" ht="15.75" customHeight="1" x14ac:dyDescent="0.25">
      <c r="B262" s="65"/>
    </row>
    <row r="263" spans="2:2" ht="15.75" customHeight="1" x14ac:dyDescent="0.25">
      <c r="B263" s="65"/>
    </row>
    <row r="264" spans="2:2" ht="15.75" customHeight="1" x14ac:dyDescent="0.25">
      <c r="B264" s="65"/>
    </row>
    <row r="265" spans="2:2" ht="15.75" customHeight="1" x14ac:dyDescent="0.25">
      <c r="B265" s="65"/>
    </row>
    <row r="266" spans="2:2" ht="15.75" customHeight="1" x14ac:dyDescent="0.25">
      <c r="B266" s="65"/>
    </row>
    <row r="267" spans="2:2" ht="15.75" customHeight="1" x14ac:dyDescent="0.25">
      <c r="B267" s="65"/>
    </row>
    <row r="268" spans="2:2" ht="15.75" customHeight="1" x14ac:dyDescent="0.25">
      <c r="B268" s="65"/>
    </row>
    <row r="269" spans="2:2" ht="15.75" customHeight="1" x14ac:dyDescent="0.25">
      <c r="B269" s="65"/>
    </row>
    <row r="270" spans="2:2" ht="15.75" customHeight="1" x14ac:dyDescent="0.25">
      <c r="B270" s="65"/>
    </row>
    <row r="271" spans="2:2" ht="15.75" customHeight="1" x14ac:dyDescent="0.25">
      <c r="B271" s="65"/>
    </row>
    <row r="272" spans="2:2" ht="15.75" customHeight="1" x14ac:dyDescent="0.25">
      <c r="B272" s="65"/>
    </row>
    <row r="273" spans="2:2" ht="15.75" customHeight="1" x14ac:dyDescent="0.25">
      <c r="B273" s="65"/>
    </row>
    <row r="274" spans="2:2" ht="15.75" customHeight="1" x14ac:dyDescent="0.25">
      <c r="B274" s="65"/>
    </row>
    <row r="275" spans="2:2" ht="15.75" customHeight="1" x14ac:dyDescent="0.25">
      <c r="B275" s="65"/>
    </row>
    <row r="276" spans="2:2" ht="15.75" customHeight="1" x14ac:dyDescent="0.25">
      <c r="B276" s="65"/>
    </row>
    <row r="277" spans="2:2" ht="15.75" customHeight="1" x14ac:dyDescent="0.25">
      <c r="B277" s="65"/>
    </row>
    <row r="278" spans="2:2" ht="15.75" customHeight="1" x14ac:dyDescent="0.25">
      <c r="B278" s="65"/>
    </row>
    <row r="279" spans="2:2" ht="15.75" customHeight="1" x14ac:dyDescent="0.25">
      <c r="B279" s="65"/>
    </row>
    <row r="280" spans="2:2" ht="15.75" customHeight="1" x14ac:dyDescent="0.25">
      <c r="B280" s="65"/>
    </row>
    <row r="281" spans="2:2" ht="15.75" customHeight="1" x14ac:dyDescent="0.25">
      <c r="B281" s="65"/>
    </row>
    <row r="282" spans="2:2" ht="15.75" customHeight="1" x14ac:dyDescent="0.25">
      <c r="B282" s="65"/>
    </row>
    <row r="283" spans="2:2" ht="15.75" customHeight="1" x14ac:dyDescent="0.25">
      <c r="B283" s="65"/>
    </row>
    <row r="284" spans="2:2" ht="15.75" customHeight="1" x14ac:dyDescent="0.25">
      <c r="B284" s="65"/>
    </row>
    <row r="285" spans="2:2" ht="15.75" customHeight="1" x14ac:dyDescent="0.25">
      <c r="B285" s="65"/>
    </row>
    <row r="286" spans="2:2" ht="15.75" customHeight="1" x14ac:dyDescent="0.25">
      <c r="B286" s="65"/>
    </row>
    <row r="287" spans="2:2" ht="15.75" customHeight="1" x14ac:dyDescent="0.25">
      <c r="B287" s="65"/>
    </row>
    <row r="288" spans="2:2" ht="15.75" customHeight="1" x14ac:dyDescent="0.25">
      <c r="B288" s="65"/>
    </row>
    <row r="289" spans="2:2" ht="15.75" customHeight="1" x14ac:dyDescent="0.25">
      <c r="B289" s="65"/>
    </row>
    <row r="290" spans="2:2" ht="15.75" customHeight="1" x14ac:dyDescent="0.25">
      <c r="B290" s="65"/>
    </row>
    <row r="291" spans="2:2" ht="15.75" customHeight="1" x14ac:dyDescent="0.25">
      <c r="B291" s="65"/>
    </row>
    <row r="292" spans="2:2" ht="15.75" customHeight="1" x14ac:dyDescent="0.25">
      <c r="B292" s="65"/>
    </row>
    <row r="293" spans="2:2" ht="15.75" customHeight="1" x14ac:dyDescent="0.25">
      <c r="B293" s="65"/>
    </row>
    <row r="294" spans="2:2" ht="15.75" customHeight="1" x14ac:dyDescent="0.25">
      <c r="B294" s="65"/>
    </row>
    <row r="295" spans="2:2" ht="15.75" customHeight="1" x14ac:dyDescent="0.25">
      <c r="B295" s="65"/>
    </row>
    <row r="296" spans="2:2" ht="15.75" customHeight="1" x14ac:dyDescent="0.25">
      <c r="B296" s="65"/>
    </row>
    <row r="297" spans="2:2" ht="15.75" customHeight="1" x14ac:dyDescent="0.25">
      <c r="B297" s="65"/>
    </row>
    <row r="298" spans="2:2" ht="15.75" customHeight="1" x14ac:dyDescent="0.25">
      <c r="B298" s="65"/>
    </row>
    <row r="299" spans="2:2" ht="15.75" customHeight="1" x14ac:dyDescent="0.25">
      <c r="B299" s="65"/>
    </row>
    <row r="300" spans="2:2" ht="15.75" customHeight="1" x14ac:dyDescent="0.25">
      <c r="B300" s="65"/>
    </row>
    <row r="301" spans="2:2" ht="15.75" customHeight="1" x14ac:dyDescent="0.25">
      <c r="B301" s="65"/>
    </row>
    <row r="302" spans="2:2" ht="15.75" customHeight="1" x14ac:dyDescent="0.25">
      <c r="B302" s="65"/>
    </row>
    <row r="303" spans="2:2" ht="15.75" customHeight="1" x14ac:dyDescent="0.25">
      <c r="B303" s="65"/>
    </row>
    <row r="304" spans="2:2" ht="15.75" customHeight="1" x14ac:dyDescent="0.25">
      <c r="B304" s="65"/>
    </row>
    <row r="305" spans="2:2" ht="15.75" customHeight="1" x14ac:dyDescent="0.25">
      <c r="B305" s="65"/>
    </row>
    <row r="306" spans="2:2" ht="15.75" customHeight="1" x14ac:dyDescent="0.25">
      <c r="B306" s="65"/>
    </row>
    <row r="307" spans="2:2" ht="15.75" customHeight="1" x14ac:dyDescent="0.25">
      <c r="B307" s="65"/>
    </row>
    <row r="308" spans="2:2" ht="15.75" customHeight="1" x14ac:dyDescent="0.25">
      <c r="B308" s="65"/>
    </row>
    <row r="309" spans="2:2" ht="15.75" customHeight="1" x14ac:dyDescent="0.25">
      <c r="B309" s="65"/>
    </row>
    <row r="310" spans="2:2" ht="15.75" customHeight="1" x14ac:dyDescent="0.25">
      <c r="B310" s="65"/>
    </row>
    <row r="311" spans="2:2" ht="15.75" customHeight="1" x14ac:dyDescent="0.25">
      <c r="B311" s="65"/>
    </row>
    <row r="312" spans="2:2" ht="15.75" customHeight="1" x14ac:dyDescent="0.25">
      <c r="B312" s="65"/>
    </row>
    <row r="313" spans="2:2" ht="15.75" customHeight="1" x14ac:dyDescent="0.25">
      <c r="B313" s="65"/>
    </row>
    <row r="314" spans="2:2" ht="15.75" customHeight="1" x14ac:dyDescent="0.25">
      <c r="B314" s="65"/>
    </row>
    <row r="315" spans="2:2" ht="15.75" customHeight="1" x14ac:dyDescent="0.25">
      <c r="B315" s="65"/>
    </row>
    <row r="316" spans="2:2" ht="15.75" customHeight="1" x14ac:dyDescent="0.25">
      <c r="B316" s="65"/>
    </row>
    <row r="317" spans="2:2" ht="15.75" customHeight="1" x14ac:dyDescent="0.25">
      <c r="B317" s="65"/>
    </row>
    <row r="318" spans="2:2" ht="15.75" customHeight="1" x14ac:dyDescent="0.25">
      <c r="B318" s="65"/>
    </row>
    <row r="319" spans="2:2" ht="15.75" customHeight="1" x14ac:dyDescent="0.25">
      <c r="B319" s="65"/>
    </row>
    <row r="320" spans="2:2" ht="15.75" customHeight="1" x14ac:dyDescent="0.25">
      <c r="B320" s="65"/>
    </row>
    <row r="321" spans="2:2" ht="15.75" customHeight="1" x14ac:dyDescent="0.25">
      <c r="B321" s="65"/>
    </row>
    <row r="322" spans="2:2" ht="15.75" customHeight="1" x14ac:dyDescent="0.25">
      <c r="B322" s="65"/>
    </row>
    <row r="323" spans="2:2" ht="15.75" customHeight="1" x14ac:dyDescent="0.25">
      <c r="B323" s="65"/>
    </row>
    <row r="324" spans="2:2" ht="15.75" customHeight="1" x14ac:dyDescent="0.25">
      <c r="B324" s="65"/>
    </row>
    <row r="325" spans="2:2" ht="15.75" customHeight="1" x14ac:dyDescent="0.25">
      <c r="B325" s="65"/>
    </row>
    <row r="326" spans="2:2" ht="15.75" customHeight="1" x14ac:dyDescent="0.25">
      <c r="B326" s="65"/>
    </row>
    <row r="327" spans="2:2" ht="15.75" customHeight="1" x14ac:dyDescent="0.25">
      <c r="B327" s="65"/>
    </row>
    <row r="328" spans="2:2" ht="15.75" customHeight="1" x14ac:dyDescent="0.25">
      <c r="B328" s="65"/>
    </row>
    <row r="329" spans="2:2" ht="15.75" customHeight="1" x14ac:dyDescent="0.25">
      <c r="B329" s="65"/>
    </row>
    <row r="330" spans="2:2" ht="15.75" customHeight="1" x14ac:dyDescent="0.25">
      <c r="B330" s="65"/>
    </row>
    <row r="331" spans="2:2" ht="15.75" customHeight="1" x14ac:dyDescent="0.25">
      <c r="B331" s="65"/>
    </row>
    <row r="332" spans="2:2" ht="15.75" customHeight="1" x14ac:dyDescent="0.25">
      <c r="B332" s="65"/>
    </row>
    <row r="333" spans="2:2" ht="15.75" customHeight="1" x14ac:dyDescent="0.25">
      <c r="B333" s="65"/>
    </row>
    <row r="334" spans="2:2" ht="15.75" customHeight="1" x14ac:dyDescent="0.25">
      <c r="B334" s="65"/>
    </row>
    <row r="335" spans="2:2" ht="15.75" customHeight="1" x14ac:dyDescent="0.25">
      <c r="B335" s="65"/>
    </row>
    <row r="336" spans="2:2" ht="15.75" customHeight="1" x14ac:dyDescent="0.25">
      <c r="B336" s="65"/>
    </row>
    <row r="337" spans="2:2" ht="15.75" customHeight="1" x14ac:dyDescent="0.25">
      <c r="B337" s="65"/>
    </row>
    <row r="338" spans="2:2" ht="15.75" customHeight="1" x14ac:dyDescent="0.25">
      <c r="B338" s="65"/>
    </row>
    <row r="339" spans="2:2" ht="15.75" customHeight="1" x14ac:dyDescent="0.25">
      <c r="B339" s="65"/>
    </row>
    <row r="340" spans="2:2" ht="15.75" customHeight="1" x14ac:dyDescent="0.25">
      <c r="B340" s="65"/>
    </row>
    <row r="341" spans="2:2" ht="15.75" customHeight="1" x14ac:dyDescent="0.25">
      <c r="B341" s="65"/>
    </row>
    <row r="342" spans="2:2" ht="15.75" customHeight="1" x14ac:dyDescent="0.25">
      <c r="B342" s="65"/>
    </row>
    <row r="343" spans="2:2" ht="15.75" customHeight="1" x14ac:dyDescent="0.25">
      <c r="B343" s="65"/>
    </row>
    <row r="344" spans="2:2" ht="15.75" customHeight="1" x14ac:dyDescent="0.25">
      <c r="B344" s="65"/>
    </row>
    <row r="345" spans="2:2" ht="15.75" customHeight="1" x14ac:dyDescent="0.25">
      <c r="B345" s="65"/>
    </row>
    <row r="346" spans="2:2" ht="15.75" customHeight="1" x14ac:dyDescent="0.25">
      <c r="B346" s="65"/>
    </row>
    <row r="347" spans="2:2" ht="15.75" customHeight="1" x14ac:dyDescent="0.25">
      <c r="B347" s="65"/>
    </row>
    <row r="348" spans="2:2" ht="15.75" customHeight="1" x14ac:dyDescent="0.25">
      <c r="B348" s="65"/>
    </row>
    <row r="349" spans="2:2" ht="15.75" customHeight="1" x14ac:dyDescent="0.25">
      <c r="B349" s="65"/>
    </row>
    <row r="350" spans="2:2" ht="15.75" customHeight="1" x14ac:dyDescent="0.25">
      <c r="B350" s="65"/>
    </row>
    <row r="351" spans="2:2" ht="15.75" customHeight="1" x14ac:dyDescent="0.25">
      <c r="B351" s="65"/>
    </row>
    <row r="352" spans="2:2" ht="15.75" customHeight="1" x14ac:dyDescent="0.25">
      <c r="B352" s="65"/>
    </row>
    <row r="353" spans="2:2" ht="15.75" customHeight="1" x14ac:dyDescent="0.25">
      <c r="B353" s="65"/>
    </row>
    <row r="354" spans="2:2" ht="15.75" customHeight="1" x14ac:dyDescent="0.25">
      <c r="B354" s="65"/>
    </row>
    <row r="355" spans="2:2" ht="15.75" customHeight="1" x14ac:dyDescent="0.25">
      <c r="B355" s="65"/>
    </row>
    <row r="356" spans="2:2" ht="15.75" customHeight="1" x14ac:dyDescent="0.25">
      <c r="B356" s="65"/>
    </row>
    <row r="357" spans="2:2" ht="15.75" customHeight="1" x14ac:dyDescent="0.25">
      <c r="B357" s="65"/>
    </row>
    <row r="358" spans="2:2" ht="15.75" customHeight="1" x14ac:dyDescent="0.25">
      <c r="B358" s="65"/>
    </row>
    <row r="359" spans="2:2" ht="15.75" customHeight="1" x14ac:dyDescent="0.25">
      <c r="B359" s="65"/>
    </row>
    <row r="360" spans="2:2" ht="15.75" customHeight="1" x14ac:dyDescent="0.25">
      <c r="B360" s="65"/>
    </row>
    <row r="361" spans="2:2" ht="15.75" customHeight="1" x14ac:dyDescent="0.25">
      <c r="B361" s="65"/>
    </row>
    <row r="362" spans="2:2" ht="15.75" customHeight="1" x14ac:dyDescent="0.25">
      <c r="B362" s="65"/>
    </row>
    <row r="363" spans="2:2" ht="15.75" customHeight="1" x14ac:dyDescent="0.25">
      <c r="B363" s="65"/>
    </row>
    <row r="364" spans="2:2" ht="15.75" customHeight="1" x14ac:dyDescent="0.25">
      <c r="B364" s="65"/>
    </row>
    <row r="365" spans="2:2" ht="15.75" customHeight="1" x14ac:dyDescent="0.25">
      <c r="B365" s="65"/>
    </row>
    <row r="366" spans="2:2" ht="15.75" customHeight="1" x14ac:dyDescent="0.25">
      <c r="B366" s="65"/>
    </row>
    <row r="367" spans="2:2" ht="15.75" customHeight="1" x14ac:dyDescent="0.25">
      <c r="B367" s="65"/>
    </row>
    <row r="368" spans="2:2" ht="15.75" customHeight="1" x14ac:dyDescent="0.25">
      <c r="B368" s="65"/>
    </row>
    <row r="369" spans="2:2" ht="15.75" customHeight="1" x14ac:dyDescent="0.25">
      <c r="B369" s="65"/>
    </row>
    <row r="370" spans="2:2" ht="15.75" customHeight="1" x14ac:dyDescent="0.25">
      <c r="B370" s="65"/>
    </row>
    <row r="371" spans="2:2" ht="15.75" customHeight="1" x14ac:dyDescent="0.25">
      <c r="B371" s="65"/>
    </row>
    <row r="372" spans="2:2" ht="15.75" customHeight="1" x14ac:dyDescent="0.25">
      <c r="B372" s="65"/>
    </row>
    <row r="373" spans="2:2" ht="15.75" customHeight="1" x14ac:dyDescent="0.25">
      <c r="B373" s="65"/>
    </row>
    <row r="374" spans="2:2" ht="15.75" customHeight="1" x14ac:dyDescent="0.25">
      <c r="B374" s="65"/>
    </row>
    <row r="375" spans="2:2" ht="15.75" customHeight="1" x14ac:dyDescent="0.25">
      <c r="B375" s="65"/>
    </row>
    <row r="376" spans="2:2" ht="15.75" customHeight="1" x14ac:dyDescent="0.25">
      <c r="B376" s="65"/>
    </row>
    <row r="377" spans="2:2" ht="15.75" customHeight="1" x14ac:dyDescent="0.25">
      <c r="B377" s="65"/>
    </row>
    <row r="378" spans="2:2" ht="15.75" customHeight="1" x14ac:dyDescent="0.25">
      <c r="B378" s="65"/>
    </row>
    <row r="379" spans="2:2" ht="15.75" customHeight="1" x14ac:dyDescent="0.25">
      <c r="B379" s="65"/>
    </row>
    <row r="380" spans="2:2" ht="15.75" customHeight="1" x14ac:dyDescent="0.25">
      <c r="B380" s="65"/>
    </row>
    <row r="381" spans="2:2" ht="15.75" customHeight="1" x14ac:dyDescent="0.25">
      <c r="B381" s="65"/>
    </row>
    <row r="382" spans="2:2" ht="15.75" customHeight="1" x14ac:dyDescent="0.25">
      <c r="B382" s="65"/>
    </row>
    <row r="383" spans="2:2" ht="15.75" customHeight="1" x14ac:dyDescent="0.25">
      <c r="B383" s="65"/>
    </row>
    <row r="384" spans="2:2" ht="15.75" customHeight="1" x14ac:dyDescent="0.25">
      <c r="B384" s="65"/>
    </row>
    <row r="385" spans="2:2" ht="15.75" customHeight="1" x14ac:dyDescent="0.25">
      <c r="B385" s="65"/>
    </row>
    <row r="386" spans="2:2" ht="15.75" customHeight="1" x14ac:dyDescent="0.25">
      <c r="B386" s="65"/>
    </row>
    <row r="387" spans="2:2" ht="15.75" customHeight="1" x14ac:dyDescent="0.25">
      <c r="B387" s="65"/>
    </row>
    <row r="388" spans="2:2" ht="15.75" customHeight="1" x14ac:dyDescent="0.25">
      <c r="B388" s="65"/>
    </row>
    <row r="389" spans="2:2" ht="15.75" customHeight="1" x14ac:dyDescent="0.25">
      <c r="B389" s="65"/>
    </row>
    <row r="390" spans="2:2" ht="15.75" customHeight="1" x14ac:dyDescent="0.25">
      <c r="B390" s="65"/>
    </row>
    <row r="391" spans="2:2" ht="15.75" customHeight="1" x14ac:dyDescent="0.25">
      <c r="B391" s="65"/>
    </row>
    <row r="392" spans="2:2" ht="15.75" customHeight="1" x14ac:dyDescent="0.25">
      <c r="B392" s="65"/>
    </row>
    <row r="393" spans="2:2" ht="15.75" customHeight="1" x14ac:dyDescent="0.25">
      <c r="B393" s="65"/>
    </row>
    <row r="394" spans="2:2" ht="15.75" customHeight="1" x14ac:dyDescent="0.25">
      <c r="B394" s="65"/>
    </row>
    <row r="395" spans="2:2" ht="15.75" customHeight="1" x14ac:dyDescent="0.25">
      <c r="B395" s="65"/>
    </row>
    <row r="396" spans="2:2" ht="15.75" customHeight="1" x14ac:dyDescent="0.25">
      <c r="B396" s="65"/>
    </row>
    <row r="397" spans="2:2" ht="15.75" customHeight="1" x14ac:dyDescent="0.25">
      <c r="B397" s="65"/>
    </row>
    <row r="398" spans="2:2" ht="15.75" customHeight="1" x14ac:dyDescent="0.25">
      <c r="B398" s="65"/>
    </row>
    <row r="399" spans="2:2" ht="15.75" customHeight="1" x14ac:dyDescent="0.25">
      <c r="B399" s="65"/>
    </row>
    <row r="400" spans="2:2" ht="15.75" customHeight="1" x14ac:dyDescent="0.25">
      <c r="B400" s="65"/>
    </row>
    <row r="401" spans="2:2" ht="15.75" customHeight="1" x14ac:dyDescent="0.25">
      <c r="B401" s="65"/>
    </row>
    <row r="402" spans="2:2" ht="15.75" customHeight="1" x14ac:dyDescent="0.25">
      <c r="B402" s="65"/>
    </row>
    <row r="403" spans="2:2" ht="15.75" customHeight="1" x14ac:dyDescent="0.25">
      <c r="B403" s="65"/>
    </row>
    <row r="404" spans="2:2" ht="15.75" customHeight="1" x14ac:dyDescent="0.25">
      <c r="B404" s="65"/>
    </row>
    <row r="405" spans="2:2" ht="15.75" customHeight="1" x14ac:dyDescent="0.25">
      <c r="B405" s="65"/>
    </row>
    <row r="406" spans="2:2" ht="15.75" customHeight="1" x14ac:dyDescent="0.25">
      <c r="B406" s="65"/>
    </row>
    <row r="407" spans="2:2" ht="15.75" customHeight="1" x14ac:dyDescent="0.25">
      <c r="B407" s="65"/>
    </row>
    <row r="408" spans="2:2" ht="15.75" customHeight="1" x14ac:dyDescent="0.25">
      <c r="B408" s="65"/>
    </row>
    <row r="409" spans="2:2" ht="15.75" customHeight="1" x14ac:dyDescent="0.25">
      <c r="B409" s="65"/>
    </row>
    <row r="410" spans="2:2" ht="15.75" customHeight="1" x14ac:dyDescent="0.25">
      <c r="B410" s="65"/>
    </row>
    <row r="411" spans="2:2" ht="15.75" customHeight="1" x14ac:dyDescent="0.25">
      <c r="B411" s="65"/>
    </row>
    <row r="412" spans="2:2" ht="15.75" customHeight="1" x14ac:dyDescent="0.25">
      <c r="B412" s="65"/>
    </row>
    <row r="413" spans="2:2" ht="15.75" customHeight="1" x14ac:dyDescent="0.25">
      <c r="B413" s="65"/>
    </row>
    <row r="414" spans="2:2" ht="15.75" customHeight="1" x14ac:dyDescent="0.25">
      <c r="B414" s="65"/>
    </row>
    <row r="415" spans="2:2" ht="15.75" customHeight="1" x14ac:dyDescent="0.25">
      <c r="B415" s="65"/>
    </row>
    <row r="416" spans="2:2" ht="15.75" customHeight="1" x14ac:dyDescent="0.25">
      <c r="B416" s="65"/>
    </row>
    <row r="417" spans="2:2" ht="15.75" customHeight="1" x14ac:dyDescent="0.25">
      <c r="B417" s="65"/>
    </row>
    <row r="418" spans="2:2" ht="15.75" customHeight="1" x14ac:dyDescent="0.25">
      <c r="B418" s="65"/>
    </row>
    <row r="419" spans="2:2" ht="15.75" customHeight="1" x14ac:dyDescent="0.25">
      <c r="B419" s="65"/>
    </row>
    <row r="420" spans="2:2" ht="15.75" customHeight="1" x14ac:dyDescent="0.25">
      <c r="B420" s="65"/>
    </row>
    <row r="421" spans="2:2" ht="15.75" customHeight="1" x14ac:dyDescent="0.25">
      <c r="B421" s="65"/>
    </row>
    <row r="422" spans="2:2" ht="15.75" customHeight="1" x14ac:dyDescent="0.25">
      <c r="B422" s="65"/>
    </row>
    <row r="423" spans="2:2" ht="15.75" customHeight="1" x14ac:dyDescent="0.25">
      <c r="B423" s="65"/>
    </row>
    <row r="424" spans="2:2" ht="15.75" customHeight="1" x14ac:dyDescent="0.25">
      <c r="B424" s="65"/>
    </row>
    <row r="425" spans="2:2" ht="15.75" customHeight="1" x14ac:dyDescent="0.25">
      <c r="B425" s="65"/>
    </row>
    <row r="426" spans="2:2" ht="15.75" customHeight="1" x14ac:dyDescent="0.25">
      <c r="B426" s="65"/>
    </row>
    <row r="427" spans="2:2" ht="15.75" customHeight="1" x14ac:dyDescent="0.25">
      <c r="B427" s="65"/>
    </row>
    <row r="428" spans="2:2" ht="15.75" customHeight="1" x14ac:dyDescent="0.25">
      <c r="B428" s="65"/>
    </row>
    <row r="429" spans="2:2" ht="15.75" customHeight="1" x14ac:dyDescent="0.25">
      <c r="B429" s="65"/>
    </row>
    <row r="430" spans="2:2" ht="15.75" customHeight="1" x14ac:dyDescent="0.25">
      <c r="B430" s="65"/>
    </row>
    <row r="431" spans="2:2" ht="15.75" customHeight="1" x14ac:dyDescent="0.25">
      <c r="B431" s="65"/>
    </row>
    <row r="432" spans="2:2" ht="15.75" customHeight="1" x14ac:dyDescent="0.25">
      <c r="B432" s="65"/>
    </row>
    <row r="433" spans="2:2" ht="15.75" customHeight="1" x14ac:dyDescent="0.25">
      <c r="B433" s="65"/>
    </row>
    <row r="434" spans="2:2" ht="15.75" customHeight="1" x14ac:dyDescent="0.25">
      <c r="B434" s="65"/>
    </row>
    <row r="435" spans="2:2" ht="15.75" customHeight="1" x14ac:dyDescent="0.25">
      <c r="B435" s="65"/>
    </row>
    <row r="436" spans="2:2" ht="15.75" customHeight="1" x14ac:dyDescent="0.25">
      <c r="B436" s="65"/>
    </row>
    <row r="437" spans="2:2" ht="15.75" customHeight="1" x14ac:dyDescent="0.25">
      <c r="B437" s="65"/>
    </row>
    <row r="438" spans="2:2" ht="15.75" customHeight="1" x14ac:dyDescent="0.25">
      <c r="B438" s="65"/>
    </row>
    <row r="439" spans="2:2" ht="15.75" customHeight="1" x14ac:dyDescent="0.25">
      <c r="B439" s="65"/>
    </row>
    <row r="440" spans="2:2" ht="15.75" customHeight="1" x14ac:dyDescent="0.25">
      <c r="B440" s="65"/>
    </row>
    <row r="441" spans="2:2" ht="15.75" customHeight="1" x14ac:dyDescent="0.25">
      <c r="B441" s="65"/>
    </row>
    <row r="442" spans="2:2" ht="15.75" customHeight="1" x14ac:dyDescent="0.25">
      <c r="B442" s="65"/>
    </row>
    <row r="443" spans="2:2" ht="15.75" customHeight="1" x14ac:dyDescent="0.25">
      <c r="B443" s="65"/>
    </row>
    <row r="444" spans="2:2" ht="15.75" customHeight="1" x14ac:dyDescent="0.25">
      <c r="B444" s="65"/>
    </row>
    <row r="445" spans="2:2" ht="15.75" customHeight="1" x14ac:dyDescent="0.25">
      <c r="B445" s="65"/>
    </row>
    <row r="446" spans="2:2" ht="15.75" customHeight="1" x14ac:dyDescent="0.25">
      <c r="B446" s="65"/>
    </row>
    <row r="447" spans="2:2" ht="15.75" customHeight="1" x14ac:dyDescent="0.25">
      <c r="B447" s="65"/>
    </row>
    <row r="448" spans="2:2" ht="15.75" customHeight="1" x14ac:dyDescent="0.25">
      <c r="B448" s="65"/>
    </row>
    <row r="449" spans="2:2" ht="15.75" customHeight="1" x14ac:dyDescent="0.25">
      <c r="B449" s="65"/>
    </row>
    <row r="450" spans="2:2" ht="15.75" customHeight="1" x14ac:dyDescent="0.25">
      <c r="B450" s="65"/>
    </row>
    <row r="451" spans="2:2" ht="15.75" customHeight="1" x14ac:dyDescent="0.25">
      <c r="B451" s="65"/>
    </row>
    <row r="452" spans="2:2" ht="15.75" customHeight="1" x14ac:dyDescent="0.25">
      <c r="B452" s="65"/>
    </row>
    <row r="453" spans="2:2" ht="15.75" customHeight="1" x14ac:dyDescent="0.25">
      <c r="B453" s="65"/>
    </row>
    <row r="454" spans="2:2" ht="15.75" customHeight="1" x14ac:dyDescent="0.25">
      <c r="B454" s="65"/>
    </row>
    <row r="455" spans="2:2" ht="15.75" customHeight="1" x14ac:dyDescent="0.25">
      <c r="B455" s="65"/>
    </row>
    <row r="456" spans="2:2" ht="15.75" customHeight="1" x14ac:dyDescent="0.25">
      <c r="B456" s="65"/>
    </row>
    <row r="457" spans="2:2" ht="15.75" customHeight="1" x14ac:dyDescent="0.25">
      <c r="B457" s="65"/>
    </row>
    <row r="458" spans="2:2" ht="15.75" customHeight="1" x14ac:dyDescent="0.25">
      <c r="B458" s="65"/>
    </row>
    <row r="459" spans="2:2" ht="15.75" customHeight="1" x14ac:dyDescent="0.25">
      <c r="B459" s="65"/>
    </row>
    <row r="460" spans="2:2" ht="15.75" customHeight="1" x14ac:dyDescent="0.25">
      <c r="B460" s="65"/>
    </row>
    <row r="461" spans="2:2" ht="15.75" customHeight="1" x14ac:dyDescent="0.25">
      <c r="B461" s="65"/>
    </row>
    <row r="462" spans="2:2" ht="15.75" customHeight="1" x14ac:dyDescent="0.25">
      <c r="B462" s="65"/>
    </row>
    <row r="463" spans="2:2" ht="15.75" customHeight="1" x14ac:dyDescent="0.25">
      <c r="B463" s="65"/>
    </row>
    <row r="464" spans="2:2" ht="15.75" customHeight="1" x14ac:dyDescent="0.25">
      <c r="B464" s="65"/>
    </row>
    <row r="465" spans="2:2" ht="15.75" customHeight="1" x14ac:dyDescent="0.25">
      <c r="B465" s="65"/>
    </row>
    <row r="466" spans="2:2" ht="15.75" customHeight="1" x14ac:dyDescent="0.25">
      <c r="B466" s="65"/>
    </row>
    <row r="467" spans="2:2" ht="15.75" customHeight="1" x14ac:dyDescent="0.25">
      <c r="B467" s="65"/>
    </row>
    <row r="468" spans="2:2" ht="15.75" customHeight="1" x14ac:dyDescent="0.25">
      <c r="B468" s="65"/>
    </row>
    <row r="469" spans="2:2" ht="15.75" customHeight="1" x14ac:dyDescent="0.25">
      <c r="B469" s="65"/>
    </row>
    <row r="470" spans="2:2" ht="15.75" customHeight="1" x14ac:dyDescent="0.25">
      <c r="B470" s="65"/>
    </row>
    <row r="471" spans="2:2" ht="15.75" customHeight="1" x14ac:dyDescent="0.25">
      <c r="B471" s="65"/>
    </row>
    <row r="472" spans="2:2" ht="15.75" customHeight="1" x14ac:dyDescent="0.25">
      <c r="B472" s="65"/>
    </row>
    <row r="473" spans="2:2" ht="15.75" customHeight="1" x14ac:dyDescent="0.25">
      <c r="B473" s="65"/>
    </row>
    <row r="474" spans="2:2" ht="15.75" customHeight="1" x14ac:dyDescent="0.25">
      <c r="B474" s="65"/>
    </row>
    <row r="475" spans="2:2" ht="15.75" customHeight="1" x14ac:dyDescent="0.25">
      <c r="B475" s="65"/>
    </row>
    <row r="476" spans="2:2" ht="15.75" customHeight="1" x14ac:dyDescent="0.25">
      <c r="B476" s="65"/>
    </row>
    <row r="477" spans="2:2" ht="15.75" customHeight="1" x14ac:dyDescent="0.25">
      <c r="B477" s="65"/>
    </row>
    <row r="478" spans="2:2" ht="15.75" customHeight="1" x14ac:dyDescent="0.25">
      <c r="B478" s="65"/>
    </row>
    <row r="479" spans="2:2" ht="15.75" customHeight="1" x14ac:dyDescent="0.25">
      <c r="B479" s="65"/>
    </row>
    <row r="480" spans="2:2" ht="15.75" customHeight="1" x14ac:dyDescent="0.25">
      <c r="B480" s="65"/>
    </row>
    <row r="481" spans="2:2" ht="15.75" customHeight="1" x14ac:dyDescent="0.25">
      <c r="B481" s="65"/>
    </row>
    <row r="482" spans="2:2" ht="15.75" customHeight="1" x14ac:dyDescent="0.25">
      <c r="B482" s="65"/>
    </row>
    <row r="483" spans="2:2" ht="15.75" customHeight="1" x14ac:dyDescent="0.25">
      <c r="B483" s="65"/>
    </row>
    <row r="484" spans="2:2" ht="15.75" customHeight="1" x14ac:dyDescent="0.25">
      <c r="B484" s="65"/>
    </row>
    <row r="485" spans="2:2" ht="15.75" customHeight="1" x14ac:dyDescent="0.25">
      <c r="B485" s="65"/>
    </row>
    <row r="486" spans="2:2" ht="15.75" customHeight="1" x14ac:dyDescent="0.25">
      <c r="B486" s="65"/>
    </row>
    <row r="487" spans="2:2" ht="15.75" customHeight="1" x14ac:dyDescent="0.25">
      <c r="B487" s="65"/>
    </row>
    <row r="488" spans="2:2" ht="15.75" customHeight="1" x14ac:dyDescent="0.25">
      <c r="B488" s="65"/>
    </row>
    <row r="489" spans="2:2" ht="15.75" customHeight="1" x14ac:dyDescent="0.25">
      <c r="B489" s="65"/>
    </row>
    <row r="490" spans="2:2" ht="15.75" customHeight="1" x14ac:dyDescent="0.25">
      <c r="B490" s="65"/>
    </row>
    <row r="491" spans="2:2" ht="15.75" customHeight="1" x14ac:dyDescent="0.25">
      <c r="B491" s="65"/>
    </row>
    <row r="492" spans="2:2" ht="15.75" customHeight="1" x14ac:dyDescent="0.25">
      <c r="B492" s="65"/>
    </row>
    <row r="493" spans="2:2" ht="15.75" customHeight="1" x14ac:dyDescent="0.25">
      <c r="B493" s="65"/>
    </row>
    <row r="494" spans="2:2" ht="15.75" customHeight="1" x14ac:dyDescent="0.25">
      <c r="B494" s="65"/>
    </row>
    <row r="495" spans="2:2" ht="15.75" customHeight="1" x14ac:dyDescent="0.25">
      <c r="B495" s="65"/>
    </row>
    <row r="496" spans="2:2" ht="15.75" customHeight="1" x14ac:dyDescent="0.25">
      <c r="B496" s="65"/>
    </row>
    <row r="497" spans="2:2" ht="15.75" customHeight="1" x14ac:dyDescent="0.25">
      <c r="B497" s="65"/>
    </row>
    <row r="498" spans="2:2" ht="15.75" customHeight="1" x14ac:dyDescent="0.25">
      <c r="B498" s="65"/>
    </row>
    <row r="499" spans="2:2" ht="15.75" customHeight="1" x14ac:dyDescent="0.25">
      <c r="B499" s="65"/>
    </row>
    <row r="500" spans="2:2" ht="15.75" customHeight="1" x14ac:dyDescent="0.25">
      <c r="B500" s="65"/>
    </row>
    <row r="501" spans="2:2" ht="15.75" customHeight="1" x14ac:dyDescent="0.25">
      <c r="B501" s="65"/>
    </row>
    <row r="502" spans="2:2" ht="15.75" customHeight="1" x14ac:dyDescent="0.25">
      <c r="B502" s="65"/>
    </row>
    <row r="503" spans="2:2" ht="15.75" customHeight="1" x14ac:dyDescent="0.25">
      <c r="B503" s="65"/>
    </row>
    <row r="504" spans="2:2" ht="15.75" customHeight="1" x14ac:dyDescent="0.25">
      <c r="B504" s="65"/>
    </row>
    <row r="505" spans="2:2" ht="15.75" customHeight="1" x14ac:dyDescent="0.25">
      <c r="B505" s="65"/>
    </row>
    <row r="506" spans="2:2" ht="15.75" customHeight="1" x14ac:dyDescent="0.25">
      <c r="B506" s="65"/>
    </row>
    <row r="507" spans="2:2" ht="15.75" customHeight="1" x14ac:dyDescent="0.25">
      <c r="B507" s="65"/>
    </row>
    <row r="508" spans="2:2" ht="15.75" customHeight="1" x14ac:dyDescent="0.25">
      <c r="B508" s="65"/>
    </row>
    <row r="509" spans="2:2" ht="15.75" customHeight="1" x14ac:dyDescent="0.25">
      <c r="B509" s="65"/>
    </row>
    <row r="510" spans="2:2" ht="15.75" customHeight="1" x14ac:dyDescent="0.25">
      <c r="B510" s="65"/>
    </row>
    <row r="511" spans="2:2" ht="15.75" customHeight="1" x14ac:dyDescent="0.25">
      <c r="B511" s="65"/>
    </row>
    <row r="512" spans="2:2" ht="15.75" customHeight="1" x14ac:dyDescent="0.25">
      <c r="B512" s="65"/>
    </row>
    <row r="513" spans="2:2" ht="15.75" customHeight="1" x14ac:dyDescent="0.25">
      <c r="B513" s="65"/>
    </row>
    <row r="514" spans="2:2" ht="15.75" customHeight="1" x14ac:dyDescent="0.25">
      <c r="B514" s="65"/>
    </row>
    <row r="515" spans="2:2" ht="15.75" customHeight="1" x14ac:dyDescent="0.25">
      <c r="B515" s="65"/>
    </row>
    <row r="516" spans="2:2" ht="15.75" customHeight="1" x14ac:dyDescent="0.25">
      <c r="B516" s="65"/>
    </row>
    <row r="517" spans="2:2" ht="15.75" customHeight="1" x14ac:dyDescent="0.25">
      <c r="B517" s="65"/>
    </row>
    <row r="518" spans="2:2" ht="15.75" customHeight="1" x14ac:dyDescent="0.25">
      <c r="B518" s="65"/>
    </row>
    <row r="519" spans="2:2" ht="15.75" customHeight="1" x14ac:dyDescent="0.25">
      <c r="B519" s="65"/>
    </row>
    <row r="520" spans="2:2" ht="15.75" customHeight="1" x14ac:dyDescent="0.25">
      <c r="B520" s="65"/>
    </row>
    <row r="521" spans="2:2" ht="15.75" customHeight="1" x14ac:dyDescent="0.25">
      <c r="B521" s="65"/>
    </row>
    <row r="522" spans="2:2" ht="15.75" customHeight="1" x14ac:dyDescent="0.25">
      <c r="B522" s="65"/>
    </row>
    <row r="523" spans="2:2" ht="15.75" customHeight="1" x14ac:dyDescent="0.25">
      <c r="B523" s="65"/>
    </row>
    <row r="524" spans="2:2" ht="15.75" customHeight="1" x14ac:dyDescent="0.25">
      <c r="B524" s="65"/>
    </row>
    <row r="525" spans="2:2" ht="15.75" customHeight="1" x14ac:dyDescent="0.25">
      <c r="B525" s="65"/>
    </row>
    <row r="526" spans="2:2" ht="15.75" customHeight="1" x14ac:dyDescent="0.25">
      <c r="B526" s="65"/>
    </row>
    <row r="527" spans="2:2" ht="15.75" customHeight="1" x14ac:dyDescent="0.25">
      <c r="B527" s="65"/>
    </row>
    <row r="528" spans="2:2" ht="15.75" customHeight="1" x14ac:dyDescent="0.25">
      <c r="B528" s="65"/>
    </row>
    <row r="529" spans="2:2" ht="15.75" customHeight="1" x14ac:dyDescent="0.25">
      <c r="B529" s="65"/>
    </row>
    <row r="530" spans="2:2" ht="15.75" customHeight="1" x14ac:dyDescent="0.25">
      <c r="B530" s="65"/>
    </row>
    <row r="531" spans="2:2" ht="15.75" customHeight="1" x14ac:dyDescent="0.25">
      <c r="B531" s="65"/>
    </row>
    <row r="532" spans="2:2" ht="15.75" customHeight="1" x14ac:dyDescent="0.25">
      <c r="B532" s="65"/>
    </row>
    <row r="533" spans="2:2" ht="15.75" customHeight="1" x14ac:dyDescent="0.25">
      <c r="B533" s="65"/>
    </row>
    <row r="534" spans="2:2" ht="15.75" customHeight="1" x14ac:dyDescent="0.25">
      <c r="B534" s="65"/>
    </row>
    <row r="535" spans="2:2" ht="15.75" customHeight="1" x14ac:dyDescent="0.25">
      <c r="B535" s="65"/>
    </row>
    <row r="536" spans="2:2" ht="15.75" customHeight="1" x14ac:dyDescent="0.25">
      <c r="B536" s="65"/>
    </row>
    <row r="537" spans="2:2" ht="15.75" customHeight="1" x14ac:dyDescent="0.25">
      <c r="B537" s="65"/>
    </row>
    <row r="538" spans="2:2" ht="15.75" customHeight="1" x14ac:dyDescent="0.25">
      <c r="B538" s="65"/>
    </row>
    <row r="539" spans="2:2" ht="15.75" customHeight="1" x14ac:dyDescent="0.25">
      <c r="B539" s="65"/>
    </row>
    <row r="540" spans="2:2" ht="15.75" customHeight="1" x14ac:dyDescent="0.25">
      <c r="B540" s="65"/>
    </row>
    <row r="541" spans="2:2" ht="15.75" customHeight="1" x14ac:dyDescent="0.25">
      <c r="B541" s="65"/>
    </row>
    <row r="542" spans="2:2" ht="15.75" customHeight="1" x14ac:dyDescent="0.25">
      <c r="B542" s="65"/>
    </row>
    <row r="543" spans="2:2" ht="15.75" customHeight="1" x14ac:dyDescent="0.25">
      <c r="B543" s="65"/>
    </row>
    <row r="544" spans="2:2" ht="15.75" customHeight="1" x14ac:dyDescent="0.25">
      <c r="B544" s="65"/>
    </row>
    <row r="545" spans="2:2" ht="15.75" customHeight="1" x14ac:dyDescent="0.25">
      <c r="B545" s="65"/>
    </row>
    <row r="546" spans="2:2" ht="15.75" customHeight="1" x14ac:dyDescent="0.25">
      <c r="B546" s="65"/>
    </row>
    <row r="547" spans="2:2" ht="15.75" customHeight="1" x14ac:dyDescent="0.25">
      <c r="B547" s="65"/>
    </row>
    <row r="548" spans="2:2" ht="15.75" customHeight="1" x14ac:dyDescent="0.25">
      <c r="B548" s="65"/>
    </row>
    <row r="549" spans="2:2" ht="15.75" customHeight="1" x14ac:dyDescent="0.25">
      <c r="B549" s="65"/>
    </row>
    <row r="550" spans="2:2" ht="15.75" customHeight="1" x14ac:dyDescent="0.25">
      <c r="B550" s="65"/>
    </row>
    <row r="551" spans="2:2" ht="15.75" customHeight="1" x14ac:dyDescent="0.25">
      <c r="B551" s="65"/>
    </row>
    <row r="552" spans="2:2" ht="15.75" customHeight="1" x14ac:dyDescent="0.25">
      <c r="B552" s="65"/>
    </row>
    <row r="553" spans="2:2" ht="15.75" customHeight="1" x14ac:dyDescent="0.25">
      <c r="B553" s="65"/>
    </row>
    <row r="554" spans="2:2" ht="15.75" customHeight="1" x14ac:dyDescent="0.25">
      <c r="B554" s="65"/>
    </row>
    <row r="555" spans="2:2" ht="15.75" customHeight="1" x14ac:dyDescent="0.25">
      <c r="B555" s="65"/>
    </row>
    <row r="556" spans="2:2" ht="15.75" customHeight="1" x14ac:dyDescent="0.25">
      <c r="B556" s="65"/>
    </row>
    <row r="557" spans="2:2" ht="15.75" customHeight="1" x14ac:dyDescent="0.25">
      <c r="B557" s="65"/>
    </row>
    <row r="558" spans="2:2" ht="15.75" customHeight="1" x14ac:dyDescent="0.25">
      <c r="B558" s="65"/>
    </row>
    <row r="559" spans="2:2" ht="15.75" customHeight="1" x14ac:dyDescent="0.25">
      <c r="B559" s="65"/>
    </row>
    <row r="560" spans="2:2" ht="15.75" customHeight="1" x14ac:dyDescent="0.25">
      <c r="B560" s="65"/>
    </row>
    <row r="561" spans="2:2" ht="15.75" customHeight="1" x14ac:dyDescent="0.25">
      <c r="B561" s="65"/>
    </row>
    <row r="562" spans="2:2" ht="15.75" customHeight="1" x14ac:dyDescent="0.25">
      <c r="B562" s="65"/>
    </row>
    <row r="563" spans="2:2" ht="15.75" customHeight="1" x14ac:dyDescent="0.25">
      <c r="B563" s="65"/>
    </row>
    <row r="564" spans="2:2" ht="15.75" customHeight="1" x14ac:dyDescent="0.25">
      <c r="B564" s="65"/>
    </row>
    <row r="565" spans="2:2" ht="15.75" customHeight="1" x14ac:dyDescent="0.25">
      <c r="B565" s="65"/>
    </row>
    <row r="566" spans="2:2" ht="15.75" customHeight="1" x14ac:dyDescent="0.25">
      <c r="B566" s="65"/>
    </row>
    <row r="567" spans="2:2" ht="15.75" customHeight="1" x14ac:dyDescent="0.25">
      <c r="B567" s="65"/>
    </row>
    <row r="568" spans="2:2" ht="15.75" customHeight="1" x14ac:dyDescent="0.25">
      <c r="B568" s="65"/>
    </row>
    <row r="569" spans="2:2" ht="15.75" customHeight="1" x14ac:dyDescent="0.25">
      <c r="B569" s="65"/>
    </row>
    <row r="570" spans="2:2" ht="15.75" customHeight="1" x14ac:dyDescent="0.25">
      <c r="B570" s="65"/>
    </row>
    <row r="571" spans="2:2" ht="15.75" customHeight="1" x14ac:dyDescent="0.25">
      <c r="B571" s="65"/>
    </row>
    <row r="572" spans="2:2" ht="15.75" customHeight="1" x14ac:dyDescent="0.25">
      <c r="B572" s="65"/>
    </row>
    <row r="573" spans="2:2" ht="15.75" customHeight="1" x14ac:dyDescent="0.25">
      <c r="B573" s="65"/>
    </row>
    <row r="574" spans="2:2" ht="15.75" customHeight="1" x14ac:dyDescent="0.25">
      <c r="B574" s="65"/>
    </row>
    <row r="575" spans="2:2" ht="15.75" customHeight="1" x14ac:dyDescent="0.25">
      <c r="B575" s="65"/>
    </row>
    <row r="576" spans="2:2" ht="15.75" customHeight="1" x14ac:dyDescent="0.25">
      <c r="B576" s="65"/>
    </row>
    <row r="577" spans="2:2" ht="15.75" customHeight="1" x14ac:dyDescent="0.25">
      <c r="B577" s="65"/>
    </row>
    <row r="578" spans="2:2" ht="15.75" customHeight="1" x14ac:dyDescent="0.25">
      <c r="B578" s="65"/>
    </row>
    <row r="579" spans="2:2" ht="15.75" customHeight="1" x14ac:dyDescent="0.25">
      <c r="B579" s="65"/>
    </row>
    <row r="580" spans="2:2" ht="15.75" customHeight="1" x14ac:dyDescent="0.25">
      <c r="B580" s="65"/>
    </row>
    <row r="581" spans="2:2" ht="15.75" customHeight="1" x14ac:dyDescent="0.25">
      <c r="B581" s="65"/>
    </row>
    <row r="582" spans="2:2" ht="15.75" customHeight="1" x14ac:dyDescent="0.25">
      <c r="B582" s="65"/>
    </row>
    <row r="583" spans="2:2" ht="15.75" customHeight="1" x14ac:dyDescent="0.25">
      <c r="B583" s="65"/>
    </row>
    <row r="584" spans="2:2" ht="15.75" customHeight="1" x14ac:dyDescent="0.25">
      <c r="B584" s="65"/>
    </row>
    <row r="585" spans="2:2" ht="15.75" customHeight="1" x14ac:dyDescent="0.25">
      <c r="B585" s="65"/>
    </row>
    <row r="586" spans="2:2" ht="15.75" customHeight="1" x14ac:dyDescent="0.25">
      <c r="B586" s="65"/>
    </row>
    <row r="587" spans="2:2" ht="15.75" customHeight="1" x14ac:dyDescent="0.25">
      <c r="B587" s="65"/>
    </row>
    <row r="588" spans="2:2" ht="15.75" customHeight="1" x14ac:dyDescent="0.25">
      <c r="B588" s="65"/>
    </row>
    <row r="589" spans="2:2" ht="15.75" customHeight="1" x14ac:dyDescent="0.25">
      <c r="B589" s="65"/>
    </row>
    <row r="590" spans="2:2" ht="15.75" customHeight="1" x14ac:dyDescent="0.25">
      <c r="B590" s="65"/>
    </row>
    <row r="591" spans="2:2" ht="15.75" customHeight="1" x14ac:dyDescent="0.25">
      <c r="B591" s="65"/>
    </row>
    <row r="592" spans="2:2" ht="15.75" customHeight="1" x14ac:dyDescent="0.25">
      <c r="B592" s="65"/>
    </row>
    <row r="593" spans="2:2" ht="15.75" customHeight="1" x14ac:dyDescent="0.25">
      <c r="B593" s="65"/>
    </row>
    <row r="594" spans="2:2" ht="15.75" customHeight="1" x14ac:dyDescent="0.25">
      <c r="B594" s="65"/>
    </row>
    <row r="595" spans="2:2" ht="15.75" customHeight="1" x14ac:dyDescent="0.25">
      <c r="B595" s="65"/>
    </row>
    <row r="596" spans="2:2" ht="15.75" customHeight="1" x14ac:dyDescent="0.25">
      <c r="B596" s="65"/>
    </row>
    <row r="597" spans="2:2" ht="15.75" customHeight="1" x14ac:dyDescent="0.25">
      <c r="B597" s="65"/>
    </row>
    <row r="598" spans="2:2" ht="15.75" customHeight="1" x14ac:dyDescent="0.25">
      <c r="B598" s="65"/>
    </row>
    <row r="599" spans="2:2" ht="15.75" customHeight="1" x14ac:dyDescent="0.25">
      <c r="B599" s="65"/>
    </row>
    <row r="600" spans="2:2" ht="15.75" customHeight="1" x14ac:dyDescent="0.25">
      <c r="B600" s="65"/>
    </row>
    <row r="601" spans="2:2" ht="15.75" customHeight="1" x14ac:dyDescent="0.25">
      <c r="B601" s="65"/>
    </row>
    <row r="602" spans="2:2" ht="15.75" customHeight="1" x14ac:dyDescent="0.25">
      <c r="B602" s="65"/>
    </row>
    <row r="603" spans="2:2" ht="15.75" customHeight="1" x14ac:dyDescent="0.25">
      <c r="B603" s="65"/>
    </row>
    <row r="604" spans="2:2" ht="15.75" customHeight="1" x14ac:dyDescent="0.25">
      <c r="B604" s="65"/>
    </row>
    <row r="605" spans="2:2" ht="15.75" customHeight="1" x14ac:dyDescent="0.25">
      <c r="B605" s="65"/>
    </row>
    <row r="606" spans="2:2" ht="15.75" customHeight="1" x14ac:dyDescent="0.25">
      <c r="B606" s="65"/>
    </row>
    <row r="607" spans="2:2" ht="15.75" customHeight="1" x14ac:dyDescent="0.25">
      <c r="B607" s="65"/>
    </row>
    <row r="608" spans="2:2" ht="15.75" customHeight="1" x14ac:dyDescent="0.25">
      <c r="B608" s="65"/>
    </row>
    <row r="609" spans="2:2" ht="15.75" customHeight="1" x14ac:dyDescent="0.25">
      <c r="B609" s="65"/>
    </row>
    <row r="610" spans="2:2" ht="15.75" customHeight="1" x14ac:dyDescent="0.25">
      <c r="B610" s="65"/>
    </row>
    <row r="611" spans="2:2" ht="15.75" customHeight="1" x14ac:dyDescent="0.25">
      <c r="B611" s="65"/>
    </row>
    <row r="612" spans="2:2" ht="15.75" customHeight="1" x14ac:dyDescent="0.25">
      <c r="B612" s="65"/>
    </row>
    <row r="613" spans="2:2" ht="15.75" customHeight="1" x14ac:dyDescent="0.25">
      <c r="B613" s="65"/>
    </row>
    <row r="614" spans="2:2" ht="15.75" customHeight="1" x14ac:dyDescent="0.25">
      <c r="B614" s="65"/>
    </row>
    <row r="615" spans="2:2" ht="15.75" customHeight="1" x14ac:dyDescent="0.25">
      <c r="B615" s="65"/>
    </row>
    <row r="616" spans="2:2" ht="15.75" customHeight="1" x14ac:dyDescent="0.25">
      <c r="B616" s="65"/>
    </row>
    <row r="617" spans="2:2" ht="15.75" customHeight="1" x14ac:dyDescent="0.25">
      <c r="B617" s="65"/>
    </row>
    <row r="618" spans="2:2" ht="15.75" customHeight="1" x14ac:dyDescent="0.25">
      <c r="B618" s="65"/>
    </row>
    <row r="619" spans="2:2" ht="15.75" customHeight="1" x14ac:dyDescent="0.25">
      <c r="B619" s="65"/>
    </row>
    <row r="620" spans="2:2" ht="15.75" customHeight="1" x14ac:dyDescent="0.25">
      <c r="B620" s="65"/>
    </row>
    <row r="621" spans="2:2" ht="15.75" customHeight="1" x14ac:dyDescent="0.25">
      <c r="B621" s="65"/>
    </row>
    <row r="622" spans="2:2" ht="15.75" customHeight="1" x14ac:dyDescent="0.25">
      <c r="B622" s="65"/>
    </row>
    <row r="623" spans="2:2" ht="15.75" customHeight="1" x14ac:dyDescent="0.25">
      <c r="B623" s="65"/>
    </row>
    <row r="624" spans="2:2" ht="15.75" customHeight="1" x14ac:dyDescent="0.25">
      <c r="B624" s="65"/>
    </row>
    <row r="625" spans="2:2" ht="15.75" customHeight="1" x14ac:dyDescent="0.25">
      <c r="B625" s="65"/>
    </row>
    <row r="626" spans="2:2" ht="15.75" customHeight="1" x14ac:dyDescent="0.25">
      <c r="B626" s="65"/>
    </row>
    <row r="627" spans="2:2" ht="15.75" customHeight="1" x14ac:dyDescent="0.25">
      <c r="B627" s="65"/>
    </row>
    <row r="628" spans="2:2" ht="15.75" customHeight="1" x14ac:dyDescent="0.25">
      <c r="B628" s="65"/>
    </row>
    <row r="629" spans="2:2" ht="15.75" customHeight="1" x14ac:dyDescent="0.25">
      <c r="B629" s="65"/>
    </row>
    <row r="630" spans="2:2" ht="15.75" customHeight="1" x14ac:dyDescent="0.25">
      <c r="B630" s="65"/>
    </row>
    <row r="631" spans="2:2" ht="15.75" customHeight="1" x14ac:dyDescent="0.25">
      <c r="B631" s="65"/>
    </row>
    <row r="632" spans="2:2" ht="15.75" customHeight="1" x14ac:dyDescent="0.25">
      <c r="B632" s="65"/>
    </row>
    <row r="633" spans="2:2" ht="15.75" customHeight="1" x14ac:dyDescent="0.25">
      <c r="B633" s="65"/>
    </row>
    <row r="634" spans="2:2" ht="15.75" customHeight="1" x14ac:dyDescent="0.25">
      <c r="B634" s="65"/>
    </row>
    <row r="635" spans="2:2" ht="15.75" customHeight="1" x14ac:dyDescent="0.25">
      <c r="B635" s="65"/>
    </row>
    <row r="636" spans="2:2" ht="15.75" customHeight="1" x14ac:dyDescent="0.25">
      <c r="B636" s="65"/>
    </row>
    <row r="637" spans="2:2" ht="15.75" customHeight="1" x14ac:dyDescent="0.25">
      <c r="B637" s="65"/>
    </row>
    <row r="638" spans="2:2" ht="15.75" customHeight="1" x14ac:dyDescent="0.25">
      <c r="B638" s="65"/>
    </row>
    <row r="639" spans="2:2" ht="15.75" customHeight="1" x14ac:dyDescent="0.25">
      <c r="B639" s="65"/>
    </row>
    <row r="640" spans="2:2" ht="15.75" customHeight="1" x14ac:dyDescent="0.25">
      <c r="B640" s="65"/>
    </row>
    <row r="641" spans="2:2" ht="15.75" customHeight="1" x14ac:dyDescent="0.25">
      <c r="B641" s="65"/>
    </row>
    <row r="642" spans="2:2" ht="15.75" customHeight="1" x14ac:dyDescent="0.25">
      <c r="B642" s="65"/>
    </row>
    <row r="643" spans="2:2" ht="15.75" customHeight="1" x14ac:dyDescent="0.25">
      <c r="B643" s="65"/>
    </row>
    <row r="644" spans="2:2" ht="15.75" customHeight="1" x14ac:dyDescent="0.25">
      <c r="B644" s="65"/>
    </row>
    <row r="645" spans="2:2" ht="15.75" customHeight="1" x14ac:dyDescent="0.25">
      <c r="B645" s="65"/>
    </row>
    <row r="646" spans="2:2" ht="15.75" customHeight="1" x14ac:dyDescent="0.25">
      <c r="B646" s="65"/>
    </row>
    <row r="647" spans="2:2" ht="15.75" customHeight="1" x14ac:dyDescent="0.25">
      <c r="B647" s="65"/>
    </row>
    <row r="648" spans="2:2" ht="15.75" customHeight="1" x14ac:dyDescent="0.25">
      <c r="B648" s="65"/>
    </row>
    <row r="649" spans="2:2" ht="15.75" customHeight="1" x14ac:dyDescent="0.25">
      <c r="B649" s="65"/>
    </row>
    <row r="650" spans="2:2" ht="15.75" customHeight="1" x14ac:dyDescent="0.25">
      <c r="B650" s="65"/>
    </row>
    <row r="651" spans="2:2" ht="15.75" customHeight="1" x14ac:dyDescent="0.25">
      <c r="B651" s="65"/>
    </row>
    <row r="652" spans="2:2" ht="15.75" customHeight="1" x14ac:dyDescent="0.25">
      <c r="B652" s="65"/>
    </row>
    <row r="653" spans="2:2" ht="15.75" customHeight="1" x14ac:dyDescent="0.25">
      <c r="B653" s="65"/>
    </row>
    <row r="654" spans="2:2" ht="15.75" customHeight="1" x14ac:dyDescent="0.25">
      <c r="B654" s="65"/>
    </row>
    <row r="655" spans="2:2" ht="15.75" customHeight="1" x14ac:dyDescent="0.25">
      <c r="B655" s="65"/>
    </row>
    <row r="656" spans="2:2" ht="15.75" customHeight="1" x14ac:dyDescent="0.25">
      <c r="B656" s="65"/>
    </row>
    <row r="657" spans="2:2" ht="15.75" customHeight="1" x14ac:dyDescent="0.25">
      <c r="B657" s="65"/>
    </row>
    <row r="658" spans="2:2" ht="15.75" customHeight="1" x14ac:dyDescent="0.25">
      <c r="B658" s="65"/>
    </row>
    <row r="659" spans="2:2" ht="15.75" customHeight="1" x14ac:dyDescent="0.25">
      <c r="B659" s="65"/>
    </row>
    <row r="660" spans="2:2" ht="15.75" customHeight="1" x14ac:dyDescent="0.25">
      <c r="B660" s="65"/>
    </row>
    <row r="661" spans="2:2" ht="15.75" customHeight="1" x14ac:dyDescent="0.25">
      <c r="B661" s="65"/>
    </row>
    <row r="662" spans="2:2" ht="15.75" customHeight="1" x14ac:dyDescent="0.25">
      <c r="B662" s="65"/>
    </row>
    <row r="663" spans="2:2" ht="15.75" customHeight="1" x14ac:dyDescent="0.25">
      <c r="B663" s="65"/>
    </row>
    <row r="664" spans="2:2" ht="15.75" customHeight="1" x14ac:dyDescent="0.25">
      <c r="B664" s="65"/>
    </row>
    <row r="665" spans="2:2" ht="15.75" customHeight="1" x14ac:dyDescent="0.25">
      <c r="B665" s="65"/>
    </row>
    <row r="666" spans="2:2" ht="15.75" customHeight="1" x14ac:dyDescent="0.25">
      <c r="B666" s="65"/>
    </row>
    <row r="667" spans="2:2" ht="15.75" customHeight="1" x14ac:dyDescent="0.25">
      <c r="B667" s="65"/>
    </row>
    <row r="668" spans="2:2" ht="15.75" customHeight="1" x14ac:dyDescent="0.25">
      <c r="B668" s="65"/>
    </row>
    <row r="669" spans="2:2" ht="15.75" customHeight="1" x14ac:dyDescent="0.25">
      <c r="B669" s="65"/>
    </row>
    <row r="670" spans="2:2" ht="15.75" customHeight="1" x14ac:dyDescent="0.25">
      <c r="B670" s="65"/>
    </row>
    <row r="671" spans="2:2" ht="15.75" customHeight="1" x14ac:dyDescent="0.25">
      <c r="B671" s="65"/>
    </row>
    <row r="672" spans="2:2" ht="15.75" customHeight="1" x14ac:dyDescent="0.25">
      <c r="B672" s="65"/>
    </row>
    <row r="673" spans="2:2" ht="15.75" customHeight="1" x14ac:dyDescent="0.25">
      <c r="B673" s="65"/>
    </row>
    <row r="674" spans="2:2" ht="15.75" customHeight="1" x14ac:dyDescent="0.25">
      <c r="B674" s="65"/>
    </row>
    <row r="675" spans="2:2" ht="15.75" customHeight="1" x14ac:dyDescent="0.25">
      <c r="B675" s="65"/>
    </row>
    <row r="676" spans="2:2" ht="15.75" customHeight="1" x14ac:dyDescent="0.25">
      <c r="B676" s="65"/>
    </row>
    <row r="677" spans="2:2" ht="15.75" customHeight="1" x14ac:dyDescent="0.25">
      <c r="B677" s="65"/>
    </row>
    <row r="678" spans="2:2" ht="15.75" customHeight="1" x14ac:dyDescent="0.25">
      <c r="B678" s="65"/>
    </row>
    <row r="679" spans="2:2" ht="15.75" customHeight="1" x14ac:dyDescent="0.25">
      <c r="B679" s="65"/>
    </row>
    <row r="680" spans="2:2" ht="15.75" customHeight="1" x14ac:dyDescent="0.25">
      <c r="B680" s="65"/>
    </row>
    <row r="681" spans="2:2" ht="15.75" customHeight="1" x14ac:dyDescent="0.25">
      <c r="B681" s="65"/>
    </row>
    <row r="682" spans="2:2" ht="15.75" customHeight="1" x14ac:dyDescent="0.25">
      <c r="B682" s="65"/>
    </row>
    <row r="683" spans="2:2" ht="15.75" customHeight="1" x14ac:dyDescent="0.25">
      <c r="B683" s="65"/>
    </row>
    <row r="684" spans="2:2" ht="15.75" customHeight="1" x14ac:dyDescent="0.25">
      <c r="B684" s="65"/>
    </row>
    <row r="685" spans="2:2" ht="15.75" customHeight="1" x14ac:dyDescent="0.25">
      <c r="B685" s="65"/>
    </row>
    <row r="686" spans="2:2" ht="15.75" customHeight="1" x14ac:dyDescent="0.25">
      <c r="B686" s="65"/>
    </row>
    <row r="687" spans="2:2" ht="15.75" customHeight="1" x14ac:dyDescent="0.25">
      <c r="B687" s="65"/>
    </row>
    <row r="688" spans="2:2" ht="15.75" customHeight="1" x14ac:dyDescent="0.25">
      <c r="B688" s="65"/>
    </row>
    <row r="689" spans="2:2" ht="15.75" customHeight="1" x14ac:dyDescent="0.25">
      <c r="B689" s="65"/>
    </row>
    <row r="690" spans="2:2" ht="15.75" customHeight="1" x14ac:dyDescent="0.25">
      <c r="B690" s="65"/>
    </row>
    <row r="691" spans="2:2" ht="15.75" customHeight="1" x14ac:dyDescent="0.25">
      <c r="B691" s="65"/>
    </row>
    <row r="692" spans="2:2" ht="15.75" customHeight="1" x14ac:dyDescent="0.25">
      <c r="B692" s="65"/>
    </row>
    <row r="693" spans="2:2" ht="15.75" customHeight="1" x14ac:dyDescent="0.25">
      <c r="B693" s="65"/>
    </row>
    <row r="694" spans="2:2" ht="15.75" customHeight="1" x14ac:dyDescent="0.25">
      <c r="B694" s="65"/>
    </row>
    <row r="695" spans="2:2" ht="15.75" customHeight="1" x14ac:dyDescent="0.25">
      <c r="B695" s="65"/>
    </row>
    <row r="696" spans="2:2" ht="15.75" customHeight="1" x14ac:dyDescent="0.25">
      <c r="B696" s="65"/>
    </row>
    <row r="697" spans="2:2" ht="15.75" customHeight="1" x14ac:dyDescent="0.25">
      <c r="B697" s="65"/>
    </row>
    <row r="698" spans="2:2" ht="15.75" customHeight="1" x14ac:dyDescent="0.25">
      <c r="B698" s="65"/>
    </row>
    <row r="699" spans="2:2" ht="15.75" customHeight="1" x14ac:dyDescent="0.25">
      <c r="B699" s="65"/>
    </row>
    <row r="700" spans="2:2" ht="15.75" customHeight="1" x14ac:dyDescent="0.25">
      <c r="B700" s="65"/>
    </row>
    <row r="701" spans="2:2" ht="15.75" customHeight="1" x14ac:dyDescent="0.25">
      <c r="B701" s="65"/>
    </row>
    <row r="702" spans="2:2" ht="15.75" customHeight="1" x14ac:dyDescent="0.25">
      <c r="B702" s="65"/>
    </row>
    <row r="703" spans="2:2" ht="15.75" customHeight="1" x14ac:dyDescent="0.25">
      <c r="B703" s="65"/>
    </row>
    <row r="704" spans="2:2" ht="15.75" customHeight="1" x14ac:dyDescent="0.25">
      <c r="B704" s="65"/>
    </row>
    <row r="705" spans="2:2" ht="15.75" customHeight="1" x14ac:dyDescent="0.25">
      <c r="B705" s="65"/>
    </row>
    <row r="706" spans="2:2" ht="15.75" customHeight="1" x14ac:dyDescent="0.25">
      <c r="B706" s="65"/>
    </row>
    <row r="707" spans="2:2" ht="15.75" customHeight="1" x14ac:dyDescent="0.25">
      <c r="B707" s="65"/>
    </row>
    <row r="708" spans="2:2" ht="15.75" customHeight="1" x14ac:dyDescent="0.25">
      <c r="B708" s="65"/>
    </row>
    <row r="709" spans="2:2" ht="15.75" customHeight="1" x14ac:dyDescent="0.25">
      <c r="B709" s="65"/>
    </row>
    <row r="710" spans="2:2" ht="15.75" customHeight="1" x14ac:dyDescent="0.25">
      <c r="B710" s="65"/>
    </row>
    <row r="711" spans="2:2" ht="15.75" customHeight="1" x14ac:dyDescent="0.25">
      <c r="B711" s="65"/>
    </row>
    <row r="712" spans="2:2" ht="15.75" customHeight="1" x14ac:dyDescent="0.25">
      <c r="B712" s="65"/>
    </row>
    <row r="713" spans="2:2" ht="15.75" customHeight="1" x14ac:dyDescent="0.25">
      <c r="B713" s="65"/>
    </row>
    <row r="714" spans="2:2" ht="15.75" customHeight="1" x14ac:dyDescent="0.25">
      <c r="B714" s="65"/>
    </row>
    <row r="715" spans="2:2" ht="15.75" customHeight="1" x14ac:dyDescent="0.25">
      <c r="B715" s="65"/>
    </row>
    <row r="716" spans="2:2" ht="15.75" customHeight="1" x14ac:dyDescent="0.25">
      <c r="B716" s="65"/>
    </row>
    <row r="717" spans="2:2" ht="15.75" customHeight="1" x14ac:dyDescent="0.25">
      <c r="B717" s="65"/>
    </row>
    <row r="718" spans="2:2" ht="15.75" customHeight="1" x14ac:dyDescent="0.25">
      <c r="B718" s="65"/>
    </row>
    <row r="719" spans="2:2" ht="15.75" customHeight="1" x14ac:dyDescent="0.25">
      <c r="B719" s="65"/>
    </row>
    <row r="720" spans="2:2" ht="15.75" customHeight="1" x14ac:dyDescent="0.25">
      <c r="B720" s="65"/>
    </row>
    <row r="721" spans="2:2" ht="15.75" customHeight="1" x14ac:dyDescent="0.25">
      <c r="B721" s="65"/>
    </row>
    <row r="722" spans="2:2" ht="15.75" customHeight="1" x14ac:dyDescent="0.25">
      <c r="B722" s="65"/>
    </row>
    <row r="723" spans="2:2" ht="15.75" customHeight="1" x14ac:dyDescent="0.25">
      <c r="B723" s="65"/>
    </row>
    <row r="724" spans="2:2" ht="15.75" customHeight="1" x14ac:dyDescent="0.25">
      <c r="B724" s="65"/>
    </row>
    <row r="725" spans="2:2" ht="15.75" customHeight="1" x14ac:dyDescent="0.25">
      <c r="B725" s="65"/>
    </row>
    <row r="726" spans="2:2" ht="15.75" customHeight="1" x14ac:dyDescent="0.25">
      <c r="B726" s="65"/>
    </row>
    <row r="727" spans="2:2" ht="15.75" customHeight="1" x14ac:dyDescent="0.25">
      <c r="B727" s="65"/>
    </row>
    <row r="728" spans="2:2" ht="15.75" customHeight="1" x14ac:dyDescent="0.25">
      <c r="B728" s="65"/>
    </row>
    <row r="729" spans="2:2" ht="15.75" customHeight="1" x14ac:dyDescent="0.25">
      <c r="B729" s="65"/>
    </row>
    <row r="730" spans="2:2" ht="15.75" customHeight="1" x14ac:dyDescent="0.25">
      <c r="B730" s="65"/>
    </row>
    <row r="731" spans="2:2" ht="15.75" customHeight="1" x14ac:dyDescent="0.25">
      <c r="B731" s="65"/>
    </row>
    <row r="732" spans="2:2" ht="15.75" customHeight="1" x14ac:dyDescent="0.25">
      <c r="B732" s="65"/>
    </row>
    <row r="733" spans="2:2" ht="15.75" customHeight="1" x14ac:dyDescent="0.25">
      <c r="B733" s="65"/>
    </row>
    <row r="734" spans="2:2" ht="15.75" customHeight="1" x14ac:dyDescent="0.25">
      <c r="B734" s="65"/>
    </row>
    <row r="735" spans="2:2" ht="15.75" customHeight="1" x14ac:dyDescent="0.25">
      <c r="B735" s="65"/>
    </row>
    <row r="736" spans="2:2" ht="15.75" customHeight="1" x14ac:dyDescent="0.25">
      <c r="B736" s="65"/>
    </row>
    <row r="737" spans="2:2" ht="15.75" customHeight="1" x14ac:dyDescent="0.25">
      <c r="B737" s="65"/>
    </row>
    <row r="738" spans="2:2" ht="15.75" customHeight="1" x14ac:dyDescent="0.25">
      <c r="B738" s="65"/>
    </row>
    <row r="739" spans="2:2" ht="15.75" customHeight="1" x14ac:dyDescent="0.25">
      <c r="B739" s="65"/>
    </row>
    <row r="740" spans="2:2" ht="15.75" customHeight="1" x14ac:dyDescent="0.25">
      <c r="B740" s="65"/>
    </row>
    <row r="741" spans="2:2" ht="15.75" customHeight="1" x14ac:dyDescent="0.25">
      <c r="B741" s="65"/>
    </row>
    <row r="742" spans="2:2" ht="15.75" customHeight="1" x14ac:dyDescent="0.25">
      <c r="B742" s="65"/>
    </row>
    <row r="743" spans="2:2" ht="15.75" customHeight="1" x14ac:dyDescent="0.25">
      <c r="B743" s="65"/>
    </row>
    <row r="744" spans="2:2" ht="15.75" customHeight="1" x14ac:dyDescent="0.25">
      <c r="B744" s="65"/>
    </row>
    <row r="745" spans="2:2" ht="15.75" customHeight="1" x14ac:dyDescent="0.25">
      <c r="B745" s="65"/>
    </row>
    <row r="746" spans="2:2" ht="15.75" customHeight="1" x14ac:dyDescent="0.25">
      <c r="B746" s="65"/>
    </row>
    <row r="747" spans="2:2" ht="15.75" customHeight="1" x14ac:dyDescent="0.25">
      <c r="B747" s="65"/>
    </row>
    <row r="748" spans="2:2" ht="15.75" customHeight="1" x14ac:dyDescent="0.25">
      <c r="B748" s="65"/>
    </row>
    <row r="749" spans="2:2" ht="15.75" customHeight="1" x14ac:dyDescent="0.25">
      <c r="B749" s="65"/>
    </row>
    <row r="750" spans="2:2" ht="15.75" customHeight="1" x14ac:dyDescent="0.25">
      <c r="B750" s="65"/>
    </row>
    <row r="751" spans="2:2" ht="15.75" customHeight="1" x14ac:dyDescent="0.25">
      <c r="B751" s="65"/>
    </row>
    <row r="752" spans="2:2" ht="15.75" customHeight="1" x14ac:dyDescent="0.25">
      <c r="B752" s="65"/>
    </row>
    <row r="753" spans="2:2" ht="15.75" customHeight="1" x14ac:dyDescent="0.25">
      <c r="B753" s="65"/>
    </row>
    <row r="754" spans="2:2" ht="15.75" customHeight="1" x14ac:dyDescent="0.25">
      <c r="B754" s="65"/>
    </row>
    <row r="755" spans="2:2" ht="15.75" customHeight="1" x14ac:dyDescent="0.25">
      <c r="B755" s="65"/>
    </row>
    <row r="756" spans="2:2" ht="15.75" customHeight="1" x14ac:dyDescent="0.25">
      <c r="B756" s="65"/>
    </row>
    <row r="757" spans="2:2" ht="15.75" customHeight="1" x14ac:dyDescent="0.25">
      <c r="B757" s="65"/>
    </row>
    <row r="758" spans="2:2" ht="15.75" customHeight="1" x14ac:dyDescent="0.25">
      <c r="B758" s="65"/>
    </row>
    <row r="759" spans="2:2" ht="15.75" customHeight="1" x14ac:dyDescent="0.25">
      <c r="B759" s="65"/>
    </row>
    <row r="760" spans="2:2" ht="15.75" customHeight="1" x14ac:dyDescent="0.25">
      <c r="B760" s="65"/>
    </row>
    <row r="761" spans="2:2" ht="15.75" customHeight="1" x14ac:dyDescent="0.25">
      <c r="B761" s="65"/>
    </row>
    <row r="762" spans="2:2" ht="15.75" customHeight="1" x14ac:dyDescent="0.25">
      <c r="B762" s="65"/>
    </row>
    <row r="763" spans="2:2" ht="15.75" customHeight="1" x14ac:dyDescent="0.25">
      <c r="B763" s="65"/>
    </row>
    <row r="764" spans="2:2" ht="15.75" customHeight="1" x14ac:dyDescent="0.25">
      <c r="B764" s="65"/>
    </row>
    <row r="765" spans="2:2" ht="15.75" customHeight="1" x14ac:dyDescent="0.25">
      <c r="B765" s="65"/>
    </row>
    <row r="766" spans="2:2" ht="15.75" customHeight="1" x14ac:dyDescent="0.25">
      <c r="B766" s="65"/>
    </row>
    <row r="767" spans="2:2" ht="15.75" customHeight="1" x14ac:dyDescent="0.25">
      <c r="B767" s="65"/>
    </row>
    <row r="768" spans="2:2" ht="15.75" customHeight="1" x14ac:dyDescent="0.25">
      <c r="B768" s="65"/>
    </row>
    <row r="769" spans="2:2" ht="15.75" customHeight="1" x14ac:dyDescent="0.25">
      <c r="B769" s="65"/>
    </row>
    <row r="770" spans="2:2" ht="15.75" customHeight="1" x14ac:dyDescent="0.25">
      <c r="B770" s="65"/>
    </row>
    <row r="771" spans="2:2" ht="15.75" customHeight="1" x14ac:dyDescent="0.25">
      <c r="B771" s="65"/>
    </row>
    <row r="772" spans="2:2" ht="15.75" customHeight="1" x14ac:dyDescent="0.25">
      <c r="B772" s="65"/>
    </row>
    <row r="773" spans="2:2" ht="15.75" customHeight="1" x14ac:dyDescent="0.25">
      <c r="B773" s="65"/>
    </row>
    <row r="774" spans="2:2" ht="15.75" customHeight="1" x14ac:dyDescent="0.25">
      <c r="B774" s="65"/>
    </row>
    <row r="775" spans="2:2" ht="15.75" customHeight="1" x14ac:dyDescent="0.25">
      <c r="B775" s="65"/>
    </row>
    <row r="776" spans="2:2" ht="15.75" customHeight="1" x14ac:dyDescent="0.25">
      <c r="B776" s="65"/>
    </row>
    <row r="777" spans="2:2" ht="15.75" customHeight="1" x14ac:dyDescent="0.25">
      <c r="B777" s="65"/>
    </row>
    <row r="778" spans="2:2" ht="15.75" customHeight="1" x14ac:dyDescent="0.25">
      <c r="B778" s="65"/>
    </row>
    <row r="779" spans="2:2" ht="15.75" customHeight="1" x14ac:dyDescent="0.25">
      <c r="B779" s="65"/>
    </row>
    <row r="780" spans="2:2" ht="15.75" customHeight="1" x14ac:dyDescent="0.25">
      <c r="B780" s="65"/>
    </row>
    <row r="781" spans="2:2" ht="15.75" customHeight="1" x14ac:dyDescent="0.25">
      <c r="B781" s="65"/>
    </row>
    <row r="782" spans="2:2" ht="15.75" customHeight="1" x14ac:dyDescent="0.25">
      <c r="B782" s="65"/>
    </row>
    <row r="783" spans="2:2" ht="15.75" customHeight="1" x14ac:dyDescent="0.25">
      <c r="B783" s="65"/>
    </row>
    <row r="784" spans="2:2" ht="15.75" customHeight="1" x14ac:dyDescent="0.25">
      <c r="B784" s="65"/>
    </row>
    <row r="785" spans="2:2" ht="15.75" customHeight="1" x14ac:dyDescent="0.25">
      <c r="B785" s="65"/>
    </row>
    <row r="786" spans="2:2" ht="15.75" customHeight="1" x14ac:dyDescent="0.25">
      <c r="B786" s="65"/>
    </row>
    <row r="787" spans="2:2" ht="15.75" customHeight="1" x14ac:dyDescent="0.25">
      <c r="B787" s="65"/>
    </row>
    <row r="788" spans="2:2" ht="15.75" customHeight="1" x14ac:dyDescent="0.25">
      <c r="B788" s="65"/>
    </row>
    <row r="789" spans="2:2" ht="15.75" customHeight="1" x14ac:dyDescent="0.25">
      <c r="B789" s="65"/>
    </row>
    <row r="790" spans="2:2" ht="15.75" customHeight="1" x14ac:dyDescent="0.25">
      <c r="B790" s="65"/>
    </row>
    <row r="791" spans="2:2" ht="15.75" customHeight="1" x14ac:dyDescent="0.25">
      <c r="B791" s="65"/>
    </row>
    <row r="792" spans="2:2" ht="15.75" customHeight="1" x14ac:dyDescent="0.25">
      <c r="B792" s="65"/>
    </row>
    <row r="793" spans="2:2" ht="15.75" customHeight="1" x14ac:dyDescent="0.25">
      <c r="B793" s="65"/>
    </row>
    <row r="794" spans="2:2" ht="15.75" customHeight="1" x14ac:dyDescent="0.25">
      <c r="B794" s="65"/>
    </row>
    <row r="795" spans="2:2" ht="15.75" customHeight="1" x14ac:dyDescent="0.25">
      <c r="B795" s="65"/>
    </row>
    <row r="796" spans="2:2" ht="15.75" customHeight="1" x14ac:dyDescent="0.25">
      <c r="B796" s="65"/>
    </row>
    <row r="797" spans="2:2" ht="15.75" customHeight="1" x14ac:dyDescent="0.25">
      <c r="B797" s="65"/>
    </row>
    <row r="798" spans="2:2" ht="15.75" customHeight="1" x14ac:dyDescent="0.25">
      <c r="B798" s="65"/>
    </row>
    <row r="799" spans="2:2" ht="15.75" customHeight="1" x14ac:dyDescent="0.25">
      <c r="B799" s="65"/>
    </row>
    <row r="800" spans="2:2" ht="15.75" customHeight="1" x14ac:dyDescent="0.25">
      <c r="B800" s="65"/>
    </row>
    <row r="801" spans="2:2" ht="15.75" customHeight="1" x14ac:dyDescent="0.25">
      <c r="B801" s="65"/>
    </row>
    <row r="802" spans="2:2" ht="15.75" customHeight="1" x14ac:dyDescent="0.25">
      <c r="B802" s="65"/>
    </row>
    <row r="803" spans="2:2" ht="15.75" customHeight="1" x14ac:dyDescent="0.25">
      <c r="B803" s="65"/>
    </row>
    <row r="804" spans="2:2" ht="15.75" customHeight="1" x14ac:dyDescent="0.25">
      <c r="B804" s="65"/>
    </row>
    <row r="805" spans="2:2" ht="15.75" customHeight="1" x14ac:dyDescent="0.25">
      <c r="B805" s="65"/>
    </row>
    <row r="806" spans="2:2" ht="15.75" customHeight="1" x14ac:dyDescent="0.25">
      <c r="B806" s="65"/>
    </row>
    <row r="807" spans="2:2" ht="15.75" customHeight="1" x14ac:dyDescent="0.25">
      <c r="B807" s="65"/>
    </row>
    <row r="808" spans="2:2" ht="15.75" customHeight="1" x14ac:dyDescent="0.25">
      <c r="B808" s="65"/>
    </row>
    <row r="809" spans="2:2" ht="15.75" customHeight="1" x14ac:dyDescent="0.25">
      <c r="B809" s="65"/>
    </row>
    <row r="810" spans="2:2" ht="15.75" customHeight="1" x14ac:dyDescent="0.25">
      <c r="B810" s="65"/>
    </row>
    <row r="811" spans="2:2" ht="15.75" customHeight="1" x14ac:dyDescent="0.25">
      <c r="B811" s="65"/>
    </row>
    <row r="812" spans="2:2" ht="15.75" customHeight="1" x14ac:dyDescent="0.25">
      <c r="B812" s="65"/>
    </row>
    <row r="813" spans="2:2" ht="15.75" customHeight="1" x14ac:dyDescent="0.25">
      <c r="B813" s="65"/>
    </row>
    <row r="814" spans="2:2" ht="15.75" customHeight="1" x14ac:dyDescent="0.25">
      <c r="B814" s="65"/>
    </row>
    <row r="815" spans="2:2" ht="15.75" customHeight="1" x14ac:dyDescent="0.25">
      <c r="B815" s="65"/>
    </row>
    <row r="816" spans="2:2" ht="15.75" customHeight="1" x14ac:dyDescent="0.25">
      <c r="B816" s="65"/>
    </row>
    <row r="817" spans="2:2" ht="15.75" customHeight="1" x14ac:dyDescent="0.25">
      <c r="B817" s="65"/>
    </row>
    <row r="818" spans="2:2" ht="15.75" customHeight="1" x14ac:dyDescent="0.25">
      <c r="B818" s="65"/>
    </row>
    <row r="819" spans="2:2" ht="15.75" customHeight="1" x14ac:dyDescent="0.25">
      <c r="B819" s="65"/>
    </row>
    <row r="820" spans="2:2" ht="15.75" customHeight="1" x14ac:dyDescent="0.25">
      <c r="B820" s="65"/>
    </row>
    <row r="821" spans="2:2" ht="15.75" customHeight="1" x14ac:dyDescent="0.25">
      <c r="B821" s="65"/>
    </row>
    <row r="822" spans="2:2" ht="15.75" customHeight="1" x14ac:dyDescent="0.25">
      <c r="B822" s="65"/>
    </row>
    <row r="823" spans="2:2" ht="15.75" customHeight="1" x14ac:dyDescent="0.25">
      <c r="B823" s="65"/>
    </row>
    <row r="824" spans="2:2" ht="15.75" customHeight="1" x14ac:dyDescent="0.25">
      <c r="B824" s="65"/>
    </row>
    <row r="825" spans="2:2" ht="15.75" customHeight="1" x14ac:dyDescent="0.25">
      <c r="B825" s="65"/>
    </row>
    <row r="826" spans="2:2" ht="15.75" customHeight="1" x14ac:dyDescent="0.25">
      <c r="B826" s="65"/>
    </row>
    <row r="827" spans="2:2" ht="15.75" customHeight="1" x14ac:dyDescent="0.25">
      <c r="B827" s="65"/>
    </row>
    <row r="828" spans="2:2" ht="15.75" customHeight="1" x14ac:dyDescent="0.25">
      <c r="B828" s="65"/>
    </row>
    <row r="829" spans="2:2" ht="15.75" customHeight="1" x14ac:dyDescent="0.25">
      <c r="B829" s="65"/>
    </row>
    <row r="830" spans="2:2" ht="15.75" customHeight="1" x14ac:dyDescent="0.25">
      <c r="B830" s="65"/>
    </row>
    <row r="831" spans="2:2" ht="15.75" customHeight="1" x14ac:dyDescent="0.25">
      <c r="B831" s="65"/>
    </row>
    <row r="832" spans="2:2" ht="15.75" customHeight="1" x14ac:dyDescent="0.25">
      <c r="B832" s="65"/>
    </row>
    <row r="833" spans="2:2" ht="15.75" customHeight="1" x14ac:dyDescent="0.25">
      <c r="B833" s="65"/>
    </row>
    <row r="834" spans="2:2" ht="15.75" customHeight="1" x14ac:dyDescent="0.25">
      <c r="B834" s="65"/>
    </row>
    <row r="835" spans="2:2" ht="15.75" customHeight="1" x14ac:dyDescent="0.25">
      <c r="B835" s="65"/>
    </row>
    <row r="836" spans="2:2" ht="15.75" customHeight="1" x14ac:dyDescent="0.25">
      <c r="B836" s="65"/>
    </row>
    <row r="837" spans="2:2" ht="15.75" customHeight="1" x14ac:dyDescent="0.25">
      <c r="B837" s="65"/>
    </row>
    <row r="838" spans="2:2" ht="15.75" customHeight="1" x14ac:dyDescent="0.25">
      <c r="B838" s="65"/>
    </row>
    <row r="839" spans="2:2" ht="15.75" customHeight="1" x14ac:dyDescent="0.25">
      <c r="B839" s="65"/>
    </row>
    <row r="840" spans="2:2" ht="15.75" customHeight="1" x14ac:dyDescent="0.25">
      <c r="B840" s="65"/>
    </row>
    <row r="841" spans="2:2" ht="15.75" customHeight="1" x14ac:dyDescent="0.25">
      <c r="B841" s="65"/>
    </row>
    <row r="842" spans="2:2" ht="15.75" customHeight="1" x14ac:dyDescent="0.25">
      <c r="B842" s="65"/>
    </row>
    <row r="843" spans="2:2" ht="15.75" customHeight="1" x14ac:dyDescent="0.25">
      <c r="B843" s="65"/>
    </row>
    <row r="844" spans="2:2" ht="15.75" customHeight="1" x14ac:dyDescent="0.25">
      <c r="B844" s="65"/>
    </row>
    <row r="845" spans="2:2" ht="15.75" customHeight="1" x14ac:dyDescent="0.25">
      <c r="B845" s="65"/>
    </row>
    <row r="846" spans="2:2" ht="15.75" customHeight="1" x14ac:dyDescent="0.25">
      <c r="B846" s="65"/>
    </row>
    <row r="847" spans="2:2" ht="15.75" customHeight="1" x14ac:dyDescent="0.25">
      <c r="B847" s="65"/>
    </row>
    <row r="848" spans="2:2" ht="15.75" customHeight="1" x14ac:dyDescent="0.25">
      <c r="B848" s="65"/>
    </row>
    <row r="849" spans="2:2" ht="15.75" customHeight="1" x14ac:dyDescent="0.25">
      <c r="B849" s="65"/>
    </row>
    <row r="850" spans="2:2" ht="15.75" customHeight="1" x14ac:dyDescent="0.25">
      <c r="B850" s="65"/>
    </row>
    <row r="851" spans="2:2" ht="15.75" customHeight="1" x14ac:dyDescent="0.25">
      <c r="B851" s="65"/>
    </row>
    <row r="852" spans="2:2" ht="15.75" customHeight="1" x14ac:dyDescent="0.25">
      <c r="B852" s="65"/>
    </row>
    <row r="853" spans="2:2" ht="15.75" customHeight="1" x14ac:dyDescent="0.25">
      <c r="B853" s="65"/>
    </row>
    <row r="854" spans="2:2" ht="15.75" customHeight="1" x14ac:dyDescent="0.25">
      <c r="B854" s="65"/>
    </row>
    <row r="855" spans="2:2" ht="15.75" customHeight="1" x14ac:dyDescent="0.25">
      <c r="B855" s="65"/>
    </row>
    <row r="856" spans="2:2" ht="15.75" customHeight="1" x14ac:dyDescent="0.25">
      <c r="B856" s="65"/>
    </row>
    <row r="857" spans="2:2" ht="15.75" customHeight="1" x14ac:dyDescent="0.25">
      <c r="B857" s="65"/>
    </row>
    <row r="858" spans="2:2" ht="15.75" customHeight="1" x14ac:dyDescent="0.25">
      <c r="B858" s="65"/>
    </row>
    <row r="859" spans="2:2" ht="15.75" customHeight="1" x14ac:dyDescent="0.25">
      <c r="B859" s="65"/>
    </row>
    <row r="860" spans="2:2" ht="15.75" customHeight="1" x14ac:dyDescent="0.25">
      <c r="B860" s="65"/>
    </row>
    <row r="861" spans="2:2" ht="15.75" customHeight="1" x14ac:dyDescent="0.25">
      <c r="B861" s="65"/>
    </row>
    <row r="862" spans="2:2" ht="15.75" customHeight="1" x14ac:dyDescent="0.25">
      <c r="B862" s="65"/>
    </row>
    <row r="863" spans="2:2" ht="15.75" customHeight="1" x14ac:dyDescent="0.25">
      <c r="B863" s="65"/>
    </row>
    <row r="864" spans="2:2" ht="15.75" customHeight="1" x14ac:dyDescent="0.25">
      <c r="B864" s="65"/>
    </row>
    <row r="865" spans="2:2" ht="15.75" customHeight="1" x14ac:dyDescent="0.25">
      <c r="B865" s="65"/>
    </row>
    <row r="866" spans="2:2" ht="15.75" customHeight="1" x14ac:dyDescent="0.25">
      <c r="B866" s="65"/>
    </row>
    <row r="867" spans="2:2" ht="15.75" customHeight="1" x14ac:dyDescent="0.25">
      <c r="B867" s="65"/>
    </row>
    <row r="868" spans="2:2" ht="15.75" customHeight="1" x14ac:dyDescent="0.25">
      <c r="B868" s="65"/>
    </row>
    <row r="869" spans="2:2" ht="15.75" customHeight="1" x14ac:dyDescent="0.25">
      <c r="B869" s="65"/>
    </row>
    <row r="870" spans="2:2" ht="15.75" customHeight="1" x14ac:dyDescent="0.25">
      <c r="B870" s="65"/>
    </row>
    <row r="871" spans="2:2" ht="15.75" customHeight="1" x14ac:dyDescent="0.25">
      <c r="B871" s="65"/>
    </row>
    <row r="872" spans="2:2" ht="15.75" customHeight="1" x14ac:dyDescent="0.25">
      <c r="B872" s="65"/>
    </row>
    <row r="873" spans="2:2" ht="15.75" customHeight="1" x14ac:dyDescent="0.25">
      <c r="B873" s="65"/>
    </row>
    <row r="874" spans="2:2" ht="15.75" customHeight="1" x14ac:dyDescent="0.25">
      <c r="B874" s="65"/>
    </row>
    <row r="875" spans="2:2" ht="15.75" customHeight="1" x14ac:dyDescent="0.25">
      <c r="B875" s="65"/>
    </row>
    <row r="876" spans="2:2" ht="15.75" customHeight="1" x14ac:dyDescent="0.25">
      <c r="B876" s="65"/>
    </row>
    <row r="877" spans="2:2" ht="15.75" customHeight="1" x14ac:dyDescent="0.25">
      <c r="B877" s="65"/>
    </row>
    <row r="878" spans="2:2" ht="15.75" customHeight="1" x14ac:dyDescent="0.25">
      <c r="B878" s="65"/>
    </row>
    <row r="879" spans="2:2" ht="15.75" customHeight="1" x14ac:dyDescent="0.25">
      <c r="B879" s="65"/>
    </row>
    <row r="880" spans="2:2" ht="15.75" customHeight="1" x14ac:dyDescent="0.25">
      <c r="B880" s="65"/>
    </row>
    <row r="881" spans="2:2" ht="15.75" customHeight="1" x14ac:dyDescent="0.25">
      <c r="B881" s="65"/>
    </row>
    <row r="882" spans="2:2" ht="15.75" customHeight="1" x14ac:dyDescent="0.25">
      <c r="B882" s="65"/>
    </row>
    <row r="883" spans="2:2" ht="15.75" customHeight="1" x14ac:dyDescent="0.25">
      <c r="B883" s="65"/>
    </row>
    <row r="884" spans="2:2" ht="15.75" customHeight="1" x14ac:dyDescent="0.25">
      <c r="B884" s="65"/>
    </row>
    <row r="885" spans="2:2" ht="15.75" customHeight="1" x14ac:dyDescent="0.25">
      <c r="B885" s="65"/>
    </row>
    <row r="886" spans="2:2" ht="15.75" customHeight="1" x14ac:dyDescent="0.25">
      <c r="B886" s="65"/>
    </row>
    <row r="887" spans="2:2" ht="15.75" customHeight="1" x14ac:dyDescent="0.25">
      <c r="B887" s="65"/>
    </row>
    <row r="888" spans="2:2" ht="15.75" customHeight="1" x14ac:dyDescent="0.25">
      <c r="B888" s="65"/>
    </row>
    <row r="889" spans="2:2" ht="15.75" customHeight="1" x14ac:dyDescent="0.25">
      <c r="B889" s="65"/>
    </row>
    <row r="890" spans="2:2" ht="15.75" customHeight="1" x14ac:dyDescent="0.25">
      <c r="B890" s="65"/>
    </row>
    <row r="891" spans="2:2" ht="15.75" customHeight="1" x14ac:dyDescent="0.25">
      <c r="B891" s="65"/>
    </row>
    <row r="892" spans="2:2" ht="15.75" customHeight="1" x14ac:dyDescent="0.25">
      <c r="B892" s="65"/>
    </row>
    <row r="893" spans="2:2" ht="15.75" customHeight="1" x14ac:dyDescent="0.25">
      <c r="B893" s="65"/>
    </row>
    <row r="894" spans="2:2" ht="15.75" customHeight="1" x14ac:dyDescent="0.25">
      <c r="B894" s="65"/>
    </row>
    <row r="895" spans="2:2" ht="15.75" customHeight="1" x14ac:dyDescent="0.25">
      <c r="B895" s="65"/>
    </row>
    <row r="896" spans="2:2" ht="15.75" customHeight="1" x14ac:dyDescent="0.25">
      <c r="B896" s="65"/>
    </row>
    <row r="897" spans="2:2" ht="15.75" customHeight="1" x14ac:dyDescent="0.25">
      <c r="B897" s="65"/>
    </row>
    <row r="898" spans="2:2" ht="15.75" customHeight="1" x14ac:dyDescent="0.25">
      <c r="B898" s="65"/>
    </row>
    <row r="899" spans="2:2" ht="15.75" customHeight="1" x14ac:dyDescent="0.25">
      <c r="B899" s="65"/>
    </row>
    <row r="900" spans="2:2" ht="15.75" customHeight="1" x14ac:dyDescent="0.25">
      <c r="B900" s="65"/>
    </row>
    <row r="901" spans="2:2" ht="15.75" customHeight="1" x14ac:dyDescent="0.25">
      <c r="B901" s="65"/>
    </row>
    <row r="902" spans="2:2" ht="15.75" customHeight="1" x14ac:dyDescent="0.25">
      <c r="B902" s="65"/>
    </row>
    <row r="903" spans="2:2" ht="15.75" customHeight="1" x14ac:dyDescent="0.25">
      <c r="B903" s="65"/>
    </row>
    <row r="904" spans="2:2" ht="15.75" customHeight="1" x14ac:dyDescent="0.25">
      <c r="B904" s="65"/>
    </row>
    <row r="905" spans="2:2" ht="15.75" customHeight="1" x14ac:dyDescent="0.25">
      <c r="B905" s="65"/>
    </row>
    <row r="906" spans="2:2" ht="15.75" customHeight="1" x14ac:dyDescent="0.25">
      <c r="B906" s="65"/>
    </row>
    <row r="907" spans="2:2" ht="15.75" customHeight="1" x14ac:dyDescent="0.25">
      <c r="B907" s="65"/>
    </row>
    <row r="908" spans="2:2" ht="15.75" customHeight="1" x14ac:dyDescent="0.25">
      <c r="B908" s="65"/>
    </row>
    <row r="909" spans="2:2" ht="15.75" customHeight="1" x14ac:dyDescent="0.25">
      <c r="B909" s="65"/>
    </row>
    <row r="910" spans="2:2" ht="15.75" customHeight="1" x14ac:dyDescent="0.25">
      <c r="B910" s="65"/>
    </row>
    <row r="911" spans="2:2" ht="15.75" customHeight="1" x14ac:dyDescent="0.25">
      <c r="B911" s="65"/>
    </row>
    <row r="912" spans="2:2" ht="15.75" customHeight="1" x14ac:dyDescent="0.25">
      <c r="B912" s="65"/>
    </row>
    <row r="913" spans="2:2" ht="15.75" customHeight="1" x14ac:dyDescent="0.25">
      <c r="B913" s="65"/>
    </row>
    <row r="914" spans="2:2" ht="15.75" customHeight="1" x14ac:dyDescent="0.25">
      <c r="B914" s="65"/>
    </row>
    <row r="915" spans="2:2" ht="15.75" customHeight="1" x14ac:dyDescent="0.25">
      <c r="B915" s="65"/>
    </row>
    <row r="916" spans="2:2" ht="15.75" customHeight="1" x14ac:dyDescent="0.25">
      <c r="B916" s="65"/>
    </row>
    <row r="917" spans="2:2" ht="15.75" customHeight="1" x14ac:dyDescent="0.25">
      <c r="B917" s="65"/>
    </row>
    <row r="918" spans="2:2" ht="15.75" customHeight="1" x14ac:dyDescent="0.25">
      <c r="B918" s="65"/>
    </row>
    <row r="919" spans="2:2" ht="15.75" customHeight="1" x14ac:dyDescent="0.25">
      <c r="B919" s="65"/>
    </row>
    <row r="920" spans="2:2" ht="15.75" customHeight="1" x14ac:dyDescent="0.25">
      <c r="B920" s="65"/>
    </row>
    <row r="921" spans="2:2" ht="15.75" customHeight="1" x14ac:dyDescent="0.25">
      <c r="B921" s="65"/>
    </row>
    <row r="922" spans="2:2" ht="15.75" customHeight="1" x14ac:dyDescent="0.25">
      <c r="B922" s="65"/>
    </row>
    <row r="923" spans="2:2" ht="15.75" customHeight="1" x14ac:dyDescent="0.25">
      <c r="B923" s="65"/>
    </row>
    <row r="924" spans="2:2" ht="15.75" customHeight="1" x14ac:dyDescent="0.25">
      <c r="B924" s="65"/>
    </row>
    <row r="925" spans="2:2" ht="15.75" customHeight="1" x14ac:dyDescent="0.25">
      <c r="B925" s="65"/>
    </row>
    <row r="926" spans="2:2" ht="15.75" customHeight="1" x14ac:dyDescent="0.25">
      <c r="B926" s="65"/>
    </row>
    <row r="927" spans="2:2" ht="15.75" customHeight="1" x14ac:dyDescent="0.25">
      <c r="B927" s="65"/>
    </row>
    <row r="928" spans="2:2" ht="15.75" customHeight="1" x14ac:dyDescent="0.25">
      <c r="B928" s="65"/>
    </row>
    <row r="929" spans="2:2" ht="15.75" customHeight="1" x14ac:dyDescent="0.25">
      <c r="B929" s="65"/>
    </row>
    <row r="930" spans="2:2" ht="15.75" customHeight="1" x14ac:dyDescent="0.25">
      <c r="B930" s="65"/>
    </row>
    <row r="931" spans="2:2" ht="15.75" customHeight="1" x14ac:dyDescent="0.25">
      <c r="B931" s="65"/>
    </row>
    <row r="932" spans="2:2" ht="15.75" customHeight="1" x14ac:dyDescent="0.25">
      <c r="B932" s="65"/>
    </row>
    <row r="933" spans="2:2" ht="15.75" customHeight="1" x14ac:dyDescent="0.25">
      <c r="B933" s="65"/>
    </row>
    <row r="934" spans="2:2" ht="15.75" customHeight="1" x14ac:dyDescent="0.25">
      <c r="B934" s="65"/>
    </row>
    <row r="935" spans="2:2" ht="15.75" customHeight="1" x14ac:dyDescent="0.25">
      <c r="B935" s="65"/>
    </row>
    <row r="936" spans="2:2" ht="15.75" customHeight="1" x14ac:dyDescent="0.25">
      <c r="B936" s="65"/>
    </row>
    <row r="937" spans="2:2" ht="15.75" customHeight="1" x14ac:dyDescent="0.25">
      <c r="B937" s="65"/>
    </row>
    <row r="938" spans="2:2" ht="15.75" customHeight="1" x14ac:dyDescent="0.25">
      <c r="B938" s="65"/>
    </row>
    <row r="939" spans="2:2" ht="15.75" customHeight="1" x14ac:dyDescent="0.25">
      <c r="B939" s="65"/>
    </row>
    <row r="940" spans="2:2" ht="15.75" customHeight="1" x14ac:dyDescent="0.25">
      <c r="B940" s="65"/>
    </row>
    <row r="941" spans="2:2" ht="15.75" customHeight="1" x14ac:dyDescent="0.25">
      <c r="B941" s="65"/>
    </row>
    <row r="942" spans="2:2" ht="15.75" customHeight="1" x14ac:dyDescent="0.25">
      <c r="B942" s="65"/>
    </row>
    <row r="943" spans="2:2" ht="15.75" customHeight="1" x14ac:dyDescent="0.25">
      <c r="B943" s="65"/>
    </row>
    <row r="944" spans="2:2" ht="15.75" customHeight="1" x14ac:dyDescent="0.25">
      <c r="B944" s="65"/>
    </row>
    <row r="945" spans="2:2" ht="15.75" customHeight="1" x14ac:dyDescent="0.25">
      <c r="B945" s="65"/>
    </row>
    <row r="946" spans="2:2" ht="15.75" customHeight="1" x14ac:dyDescent="0.25">
      <c r="B946" s="65"/>
    </row>
    <row r="947" spans="2:2" ht="15.75" customHeight="1" x14ac:dyDescent="0.25">
      <c r="B947" s="65"/>
    </row>
    <row r="948" spans="2:2" ht="15.75" customHeight="1" x14ac:dyDescent="0.25">
      <c r="B948" s="65"/>
    </row>
    <row r="949" spans="2:2" ht="15.75" customHeight="1" x14ac:dyDescent="0.25">
      <c r="B949" s="65"/>
    </row>
    <row r="950" spans="2:2" ht="15.75" customHeight="1" x14ac:dyDescent="0.25">
      <c r="B950" s="65"/>
    </row>
    <row r="951" spans="2:2" ht="15.75" customHeight="1" x14ac:dyDescent="0.25">
      <c r="B951" s="65"/>
    </row>
    <row r="952" spans="2:2" ht="15.75" customHeight="1" x14ac:dyDescent="0.25">
      <c r="B952" s="65"/>
    </row>
    <row r="953" spans="2:2" ht="15.75" customHeight="1" x14ac:dyDescent="0.25">
      <c r="B953" s="65"/>
    </row>
    <row r="954" spans="2:2" ht="15.75" customHeight="1" x14ac:dyDescent="0.25">
      <c r="B954" s="65"/>
    </row>
    <row r="955" spans="2:2" ht="15.75" customHeight="1" x14ac:dyDescent="0.25">
      <c r="B955" s="65"/>
    </row>
    <row r="956" spans="2:2" ht="15.75" customHeight="1" x14ac:dyDescent="0.25">
      <c r="B956" s="65"/>
    </row>
    <row r="957" spans="2:2" ht="15.75" customHeight="1" x14ac:dyDescent="0.25">
      <c r="B957" s="65"/>
    </row>
    <row r="958" spans="2:2" ht="15.75" customHeight="1" x14ac:dyDescent="0.25">
      <c r="B958" s="65"/>
    </row>
    <row r="959" spans="2:2" ht="15.75" customHeight="1" x14ac:dyDescent="0.25">
      <c r="B959" s="65"/>
    </row>
    <row r="960" spans="2:2" ht="15.75" customHeight="1" x14ac:dyDescent="0.25">
      <c r="B960" s="65"/>
    </row>
    <row r="961" spans="2:2" ht="15.75" customHeight="1" x14ac:dyDescent="0.25">
      <c r="B961" s="65"/>
    </row>
    <row r="962" spans="2:2" ht="15.75" customHeight="1" x14ac:dyDescent="0.25">
      <c r="B962" s="65"/>
    </row>
    <row r="963" spans="2:2" ht="15.75" customHeight="1" x14ac:dyDescent="0.25">
      <c r="B963" s="65"/>
    </row>
    <row r="964" spans="2:2" ht="15.75" customHeight="1" x14ac:dyDescent="0.25">
      <c r="B964" s="65"/>
    </row>
    <row r="965" spans="2:2" ht="15.75" customHeight="1" x14ac:dyDescent="0.25">
      <c r="B965" s="65"/>
    </row>
    <row r="966" spans="2:2" ht="15.75" customHeight="1" x14ac:dyDescent="0.25">
      <c r="B966" s="65"/>
    </row>
    <row r="967" spans="2:2" ht="15.75" customHeight="1" x14ac:dyDescent="0.25">
      <c r="B967" s="65"/>
    </row>
    <row r="968" spans="2:2" ht="15.75" customHeight="1" x14ac:dyDescent="0.25">
      <c r="B968" s="65"/>
    </row>
    <row r="969" spans="2:2" ht="15.75" customHeight="1" x14ac:dyDescent="0.25">
      <c r="B969" s="65"/>
    </row>
    <row r="970" spans="2:2" ht="15.75" customHeight="1" x14ac:dyDescent="0.25">
      <c r="B970" s="65"/>
    </row>
    <row r="971" spans="2:2" ht="15.75" customHeight="1" x14ac:dyDescent="0.25">
      <c r="B971" s="65"/>
    </row>
    <row r="972" spans="2:2" ht="15.75" customHeight="1" x14ac:dyDescent="0.25">
      <c r="B972" s="65"/>
    </row>
    <row r="973" spans="2:2" ht="15.75" customHeight="1" x14ac:dyDescent="0.25">
      <c r="B973" s="65"/>
    </row>
    <row r="974" spans="2:2" ht="15.75" customHeight="1" x14ac:dyDescent="0.25">
      <c r="B974" s="65"/>
    </row>
    <row r="975" spans="2:2" ht="15.75" customHeight="1" x14ac:dyDescent="0.25">
      <c r="B975" s="65"/>
    </row>
    <row r="976" spans="2:2" ht="15.75" customHeight="1" x14ac:dyDescent="0.25">
      <c r="B976" s="65"/>
    </row>
    <row r="977" spans="2:2" ht="15.75" customHeight="1" x14ac:dyDescent="0.25">
      <c r="B977" s="65"/>
    </row>
    <row r="978" spans="2:2" ht="15.75" customHeight="1" x14ac:dyDescent="0.25">
      <c r="B978" s="65"/>
    </row>
    <row r="979" spans="2:2" ht="15.75" customHeight="1" x14ac:dyDescent="0.25">
      <c r="B979" s="65"/>
    </row>
    <row r="980" spans="2:2" ht="15.75" customHeight="1" x14ac:dyDescent="0.25">
      <c r="B980" s="65"/>
    </row>
    <row r="981" spans="2:2" ht="15.75" customHeight="1" x14ac:dyDescent="0.25">
      <c r="B981" s="65"/>
    </row>
    <row r="982" spans="2:2" ht="15.75" customHeight="1" x14ac:dyDescent="0.25">
      <c r="B982" s="65"/>
    </row>
    <row r="983" spans="2:2" ht="15.75" customHeight="1" x14ac:dyDescent="0.25">
      <c r="B983" s="65"/>
    </row>
    <row r="984" spans="2:2" ht="15.75" customHeight="1" x14ac:dyDescent="0.25">
      <c r="B984" s="65"/>
    </row>
    <row r="985" spans="2:2" ht="15.75" customHeight="1" x14ac:dyDescent="0.25">
      <c r="B985" s="65"/>
    </row>
    <row r="986" spans="2:2" ht="15.75" customHeight="1" x14ac:dyDescent="0.25">
      <c r="B986" s="65"/>
    </row>
    <row r="987" spans="2:2" ht="15.75" customHeight="1" x14ac:dyDescent="0.25">
      <c r="B987" s="65"/>
    </row>
    <row r="988" spans="2:2" ht="15.75" customHeight="1" x14ac:dyDescent="0.25">
      <c r="B988" s="65"/>
    </row>
    <row r="989" spans="2:2" ht="15.75" customHeight="1" x14ac:dyDescent="0.25">
      <c r="B989" s="65"/>
    </row>
    <row r="990" spans="2:2" ht="15.75" customHeight="1" x14ac:dyDescent="0.25">
      <c r="B990" s="65"/>
    </row>
    <row r="991" spans="2:2" ht="15.75" customHeight="1" x14ac:dyDescent="0.25">
      <c r="B991" s="65"/>
    </row>
    <row r="992" spans="2:2" ht="15.75" customHeight="1" x14ac:dyDescent="0.25">
      <c r="B992" s="65"/>
    </row>
    <row r="993" spans="2:2" ht="15.75" customHeight="1" x14ac:dyDescent="0.25">
      <c r="B993" s="65"/>
    </row>
    <row r="994" spans="2:2" ht="15.75" customHeight="1" x14ac:dyDescent="0.25">
      <c r="B994" s="65"/>
    </row>
    <row r="995" spans="2:2" ht="15.75" customHeight="1" x14ac:dyDescent="0.25">
      <c r="B995" s="65"/>
    </row>
    <row r="996" spans="2:2" ht="15.75" customHeight="1" x14ac:dyDescent="0.25">
      <c r="B996" s="65"/>
    </row>
    <row r="997" spans="2:2" ht="15.75" customHeight="1" x14ac:dyDescent="0.25">
      <c r="B997" s="65"/>
    </row>
    <row r="998" spans="2:2" ht="15.75" customHeight="1" x14ac:dyDescent="0.25">
      <c r="B998" s="65"/>
    </row>
    <row r="999" spans="2:2" ht="15.75" customHeight="1" x14ac:dyDescent="0.25">
      <c r="B999" s="65"/>
    </row>
    <row r="1000" spans="2:2" ht="15.75" customHeight="1" x14ac:dyDescent="0.25">
      <c r="B1000" s="65"/>
    </row>
  </sheetData>
  <pageMargins left="0.51180555555555596" right="0.51180555555555596" top="0.78749999999999998" bottom="0.78749999999999998" header="0.51180555555555596" footer="0.51180555555555596"/>
  <pageSetup paperSize="9" orientation="landscape" horizontalDpi="3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5"/>
  <sheetViews>
    <sheetView tabSelected="1" workbookViewId="0">
      <selection activeCell="E28" sqref="E28"/>
    </sheetView>
  </sheetViews>
  <sheetFormatPr defaultColWidth="9.140625" defaultRowHeight="15" x14ac:dyDescent="0.25"/>
  <cols>
    <col min="1" max="1" width="37.85546875" customWidth="1"/>
    <col min="2" max="2" width="15.7109375" bestFit="1" customWidth="1"/>
    <col min="4" max="4" width="23.28515625" customWidth="1"/>
    <col min="5" max="5" width="11" bestFit="1" customWidth="1"/>
    <col min="6" max="6" width="9.7109375"/>
    <col min="7" max="7" width="23.28515625" customWidth="1"/>
    <col min="8" max="8" width="10.85546875"/>
    <col min="10" max="10" width="36" bestFit="1" customWidth="1"/>
    <col min="11" max="11" width="12.85546875"/>
    <col min="13" max="13" width="26.5703125" bestFit="1" customWidth="1"/>
    <col min="16" max="16" width="15.5703125" bestFit="1" customWidth="1"/>
    <col min="17" max="17" width="45.85546875" bestFit="1" customWidth="1"/>
    <col min="22" max="22" width="9.140625" customWidth="1"/>
  </cols>
  <sheetData>
    <row r="2" spans="1:13" x14ac:dyDescent="0.25">
      <c r="A2" s="97" t="s">
        <v>118</v>
      </c>
      <c r="B2" s="97"/>
      <c r="D2" s="98" t="s">
        <v>55</v>
      </c>
      <c r="E2" s="98"/>
      <c r="F2" s="7"/>
      <c r="G2" s="99" t="s">
        <v>56</v>
      </c>
      <c r="H2" s="99"/>
      <c r="I2" s="13"/>
      <c r="J2" s="100" t="s">
        <v>57</v>
      </c>
      <c r="K2" s="100"/>
    </row>
    <row r="3" spans="1:13" x14ac:dyDescent="0.25">
      <c r="A3" s="1" t="s">
        <v>58</v>
      </c>
      <c r="B3" s="1">
        <v>1</v>
      </c>
      <c r="D3" s="1" t="s">
        <v>119</v>
      </c>
      <c r="E3" s="2">
        <v>52</v>
      </c>
      <c r="F3" s="8"/>
      <c r="G3" s="1"/>
      <c r="H3" s="2"/>
      <c r="J3" s="1" t="s">
        <v>109</v>
      </c>
      <c r="K3" s="4">
        <f>1500*50%</f>
        <v>750</v>
      </c>
    </row>
    <row r="4" spans="1:13" x14ac:dyDescent="0.25">
      <c r="A4" s="1" t="s">
        <v>59</v>
      </c>
      <c r="B4" s="1">
        <v>10</v>
      </c>
      <c r="D4" s="3" t="s">
        <v>120</v>
      </c>
      <c r="E4" s="4">
        <v>8</v>
      </c>
      <c r="F4" s="8"/>
      <c r="G4" s="3"/>
      <c r="H4" s="9"/>
      <c r="J4" s="1" t="s">
        <v>101</v>
      </c>
      <c r="K4" s="2">
        <f>150*50%</f>
        <v>75</v>
      </c>
    </row>
    <row r="5" spans="1:13" x14ac:dyDescent="0.25">
      <c r="A5" s="1" t="s">
        <v>60</v>
      </c>
      <c r="B5" s="1"/>
      <c r="C5" s="6"/>
      <c r="D5" s="69" t="s">
        <v>121</v>
      </c>
      <c r="E5" s="4">
        <v>7.5</v>
      </c>
      <c r="F5" s="8"/>
      <c r="G5" s="69"/>
      <c r="H5" s="4"/>
      <c r="J5" s="3" t="s">
        <v>113</v>
      </c>
      <c r="K5" s="4">
        <f>80/2</f>
        <v>40</v>
      </c>
    </row>
    <row r="6" spans="1:13" x14ac:dyDescent="0.25">
      <c r="C6" s="6"/>
      <c r="D6" s="1" t="s">
        <v>122</v>
      </c>
      <c r="E6" s="82">
        <v>40</v>
      </c>
      <c r="F6" s="8"/>
      <c r="G6" s="1"/>
      <c r="H6" s="10"/>
      <c r="J6" s="1" t="s">
        <v>102</v>
      </c>
      <c r="K6" s="4">
        <f>100/2</f>
        <v>50</v>
      </c>
    </row>
    <row r="7" spans="1:13" x14ac:dyDescent="0.25">
      <c r="C7" s="6"/>
      <c r="D7" s="3" t="s">
        <v>123</v>
      </c>
      <c r="E7" s="4">
        <v>3</v>
      </c>
      <c r="F7" s="8"/>
      <c r="G7" s="3"/>
      <c r="H7" s="10"/>
      <c r="J7" s="3" t="s">
        <v>114</v>
      </c>
      <c r="K7" s="4">
        <v>300</v>
      </c>
    </row>
    <row r="8" spans="1:13" x14ac:dyDescent="0.25">
      <c r="C8" s="6"/>
      <c r="D8" s="1" t="s">
        <v>124</v>
      </c>
      <c r="E8" s="82">
        <v>5</v>
      </c>
      <c r="F8" s="8"/>
      <c r="G8" s="1"/>
      <c r="H8" s="4"/>
      <c r="J8" s="3" t="s">
        <v>104</v>
      </c>
      <c r="K8" s="4">
        <v>80</v>
      </c>
    </row>
    <row r="9" spans="1:13" x14ac:dyDescent="0.25">
      <c r="C9" s="6"/>
      <c r="D9" s="3" t="s">
        <v>116</v>
      </c>
      <c r="E9" s="4">
        <v>10</v>
      </c>
      <c r="F9" s="8"/>
      <c r="G9" s="3"/>
      <c r="H9" s="10"/>
      <c r="J9" s="3" t="s">
        <v>112</v>
      </c>
      <c r="K9" s="4">
        <v>3000</v>
      </c>
      <c r="M9" s="67"/>
    </row>
    <row r="10" spans="1:13" x14ac:dyDescent="0.25">
      <c r="A10" s="11" t="s">
        <v>117</v>
      </c>
      <c r="B10" s="2">
        <v>367</v>
      </c>
      <c r="C10" s="6"/>
      <c r="D10" s="1" t="s">
        <v>115</v>
      </c>
      <c r="E10" s="4">
        <v>10</v>
      </c>
      <c r="F10" s="8"/>
      <c r="G10" s="1"/>
      <c r="H10" s="12"/>
      <c r="J10" s="3" t="s">
        <v>111</v>
      </c>
      <c r="K10" s="4">
        <f>115/2</f>
        <v>57.5</v>
      </c>
    </row>
    <row r="11" spans="1:13" x14ac:dyDescent="0.25">
      <c r="C11" s="6"/>
      <c r="D11" s="3"/>
      <c r="E11" s="4"/>
      <c r="F11" s="8"/>
      <c r="G11" s="3"/>
      <c r="H11" s="4"/>
      <c r="J11" s="3"/>
      <c r="K11" s="4"/>
    </row>
    <row r="12" spans="1:13" x14ac:dyDescent="0.25">
      <c r="C12" s="6"/>
      <c r="D12" s="3"/>
      <c r="E12" s="4"/>
      <c r="F12" s="8"/>
      <c r="G12" s="3"/>
      <c r="H12" s="4"/>
      <c r="J12" s="3"/>
      <c r="K12" s="4"/>
    </row>
    <row r="13" spans="1:13" x14ac:dyDescent="0.25">
      <c r="C13" s="6"/>
      <c r="D13" s="3"/>
      <c r="E13" s="4"/>
      <c r="F13" s="8"/>
      <c r="G13" s="3"/>
      <c r="H13" s="4"/>
      <c r="J13" s="3"/>
      <c r="K13" s="4"/>
    </row>
    <row r="14" spans="1:13" x14ac:dyDescent="0.25">
      <c r="C14" s="6"/>
      <c r="D14" s="3"/>
      <c r="E14" s="4"/>
      <c r="F14" s="8"/>
      <c r="G14" s="3"/>
      <c r="H14" s="4"/>
      <c r="J14" s="3"/>
      <c r="K14" s="4"/>
    </row>
    <row r="15" spans="1:13" x14ac:dyDescent="0.25">
      <c r="C15" s="6"/>
      <c r="D15" s="3"/>
      <c r="E15" s="4"/>
      <c r="F15" s="8"/>
      <c r="G15" s="3"/>
      <c r="H15" s="4"/>
      <c r="J15" s="3"/>
      <c r="K15" s="4"/>
    </row>
    <row r="16" spans="1:13" x14ac:dyDescent="0.25">
      <c r="C16" s="6"/>
      <c r="D16" s="3"/>
      <c r="E16" s="4"/>
      <c r="F16" s="8"/>
      <c r="G16" s="3"/>
      <c r="H16" s="4"/>
      <c r="J16" s="3"/>
      <c r="K16" s="4"/>
    </row>
    <row r="17" spans="1:37" x14ac:dyDescent="0.25">
      <c r="C17" s="6"/>
      <c r="D17" s="3"/>
      <c r="E17" s="4"/>
      <c r="F17" s="8"/>
      <c r="G17" s="3"/>
      <c r="H17" s="4"/>
      <c r="J17" s="3"/>
      <c r="K17" s="4"/>
    </row>
    <row r="18" spans="1:37" x14ac:dyDescent="0.25">
      <c r="C18" s="6"/>
      <c r="D18" s="1" t="s">
        <v>22</v>
      </c>
      <c r="E18" s="2">
        <f>SUM(E3:E17)</f>
        <v>135.5</v>
      </c>
      <c r="F18" s="8"/>
      <c r="G18" s="1" t="s">
        <v>22</v>
      </c>
      <c r="H18" s="2">
        <f>SUM(H3:H17)</f>
        <v>0</v>
      </c>
      <c r="I18" s="13"/>
      <c r="J18" s="1" t="s">
        <v>22</v>
      </c>
      <c r="K18" s="2">
        <f>SUM(K3:K17)</f>
        <v>4352.5</v>
      </c>
    </row>
    <row r="19" spans="1:37" x14ac:dyDescent="0.25">
      <c r="C19" s="6"/>
      <c r="D19" s="1"/>
      <c r="E19" s="1"/>
      <c r="G19" s="1"/>
      <c r="H19" s="1"/>
      <c r="I19" s="13"/>
      <c r="J19" s="1"/>
      <c r="K19" s="5"/>
    </row>
    <row r="20" spans="1:37" x14ac:dyDescent="0.25">
      <c r="C20" s="6"/>
      <c r="D20" s="1"/>
      <c r="E20" s="2"/>
      <c r="F20" s="8"/>
      <c r="G20" s="1"/>
      <c r="H20" s="2"/>
      <c r="I20" s="13"/>
      <c r="J20" s="1" t="s">
        <v>73</v>
      </c>
      <c r="K20" s="2">
        <f>K18/120</f>
        <v>36.270833333333336</v>
      </c>
    </row>
    <row r="21" spans="1:37" x14ac:dyDescent="0.25">
      <c r="C21" s="6"/>
    </row>
    <row r="22" spans="1:37" x14ac:dyDescent="0.25">
      <c r="J22" s="67"/>
      <c r="L22">
        <f>6*5*4</f>
        <v>120</v>
      </c>
    </row>
    <row r="23" spans="1:37" x14ac:dyDescent="0.25">
      <c r="I23" s="67"/>
      <c r="J23" s="84" t="s">
        <v>93</v>
      </c>
      <c r="K23" s="85"/>
    </row>
    <row r="24" spans="1:37" x14ac:dyDescent="0.25">
      <c r="F24" s="8"/>
      <c r="G24" s="8"/>
      <c r="H24" s="8"/>
    </row>
    <row r="25" spans="1:37" x14ac:dyDescent="0.25">
      <c r="A25" s="101" t="s">
        <v>61</v>
      </c>
      <c r="B25" s="101"/>
      <c r="D25" s="102" t="s">
        <v>62</v>
      </c>
      <c r="E25" s="102"/>
      <c r="F25" s="8"/>
      <c r="G25" s="8"/>
      <c r="H25" s="8"/>
      <c r="J25" s="86" t="s">
        <v>92</v>
      </c>
      <c r="K25" s="83">
        <f>IFERROR(K18/K23,0)</f>
        <v>0</v>
      </c>
    </row>
    <row r="26" spans="1:37" x14ac:dyDescent="0.25">
      <c r="A26" s="1" t="s">
        <v>63</v>
      </c>
      <c r="B26" s="1">
        <f>IFERROR(B5/B4,0)</f>
        <v>0</v>
      </c>
      <c r="D26" s="1" t="s">
        <v>57</v>
      </c>
      <c r="E26" s="2">
        <f>K20*10</f>
        <v>362.70833333333337</v>
      </c>
      <c r="F26" s="8"/>
      <c r="G26" s="8"/>
      <c r="H26" s="8"/>
      <c r="J26" s="67"/>
    </row>
    <row r="27" spans="1:37" x14ac:dyDescent="0.25">
      <c r="A27" s="1" t="s">
        <v>64</v>
      </c>
      <c r="B27" s="1">
        <f>B26*B3</f>
        <v>0</v>
      </c>
      <c r="D27" s="1" t="s">
        <v>55</v>
      </c>
      <c r="E27" s="2">
        <f>E18</f>
        <v>135.5</v>
      </c>
      <c r="F27" s="8"/>
      <c r="G27" s="8"/>
      <c r="H27" s="8"/>
    </row>
    <row r="28" spans="1:37" x14ac:dyDescent="0.25">
      <c r="A28" s="1" t="s">
        <v>65</v>
      </c>
      <c r="B28" s="2">
        <f>B27*E28</f>
        <v>0</v>
      </c>
      <c r="D28" s="1" t="s">
        <v>66</v>
      </c>
      <c r="E28" s="2">
        <f>SUM(E26+E27)*45%</f>
        <v>224.19375000000002</v>
      </c>
      <c r="F28" s="8"/>
      <c r="G28" s="8"/>
      <c r="H28" s="8"/>
      <c r="J28" s="67"/>
    </row>
    <row r="29" spans="1:37" x14ac:dyDescent="0.25">
      <c r="D29" s="1" t="s">
        <v>67</v>
      </c>
      <c r="E29" s="2">
        <f>SUM(E26:E28)</f>
        <v>722.40208333333339</v>
      </c>
      <c r="F29" s="8"/>
      <c r="G29" s="8">
        <f>E29*50%</f>
        <v>361.2010416666667</v>
      </c>
      <c r="H29" s="8"/>
    </row>
    <row r="30" spans="1:37" x14ac:dyDescent="0.25">
      <c r="A30" s="1" t="s">
        <v>71</v>
      </c>
      <c r="B30" s="66">
        <f>B28/30</f>
        <v>0</v>
      </c>
      <c r="P30" s="87" t="s">
        <v>94</v>
      </c>
      <c r="Q30" s="93" t="s">
        <v>95</v>
      </c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</row>
    <row r="31" spans="1:37" ht="15" customHeight="1" x14ac:dyDescent="0.25">
      <c r="P31" s="91" t="s">
        <v>98</v>
      </c>
      <c r="Q31" s="95" t="s">
        <v>99</v>
      </c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</row>
    <row r="33" spans="1:23" x14ac:dyDescent="0.25">
      <c r="P33" s="14" t="s">
        <v>3</v>
      </c>
      <c r="Q33" s="96" t="s">
        <v>68</v>
      </c>
      <c r="R33" s="96"/>
      <c r="S33" s="96"/>
      <c r="T33" s="96"/>
      <c r="U33" s="96"/>
      <c r="V33" s="96"/>
    </row>
    <row r="34" spans="1:23" ht="15" customHeight="1" x14ac:dyDescent="0.25">
      <c r="A34" s="88"/>
      <c r="B34" s="8"/>
      <c r="P34" s="15" t="s">
        <v>69</v>
      </c>
      <c r="Q34" s="90" t="s">
        <v>70</v>
      </c>
      <c r="R34" s="90"/>
      <c r="S34" s="90"/>
      <c r="T34" s="90"/>
      <c r="U34" s="90"/>
      <c r="V34" s="90"/>
    </row>
    <row r="35" spans="1:23" x14ac:dyDescent="0.25">
      <c r="P35" s="89" t="s">
        <v>96</v>
      </c>
      <c r="Q35" s="94" t="s">
        <v>97</v>
      </c>
      <c r="R35" s="94"/>
      <c r="S35" s="94"/>
      <c r="T35" s="94"/>
      <c r="U35" s="94"/>
      <c r="V35" s="94"/>
      <c r="W35" s="94"/>
    </row>
  </sheetData>
  <mergeCells count="10">
    <mergeCell ref="Q30:AK30"/>
    <mergeCell ref="Q35:W35"/>
    <mergeCell ref="Q31:AK31"/>
    <mergeCell ref="Q33:V33"/>
    <mergeCell ref="A2:B2"/>
    <mergeCell ref="D2:E2"/>
    <mergeCell ref="G2:H2"/>
    <mergeCell ref="J2:K2"/>
    <mergeCell ref="A25:B25"/>
    <mergeCell ref="D25:E25"/>
  </mergeCells>
  <conditionalFormatting sqref="B11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5">
    <cfRule type="colorScale" priority="14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5">
    <cfRule type="cellIs" dxfId="17" priority="1" operator="lessThan">
      <formula>0.3</formula>
    </cfRule>
    <cfRule type="cellIs" dxfId="16" priority="2" operator="lessThan">
      <formula>0.3</formula>
    </cfRule>
    <cfRule type="cellIs" dxfId="15" priority="3" operator="lessThan">
      <formula>0.29</formula>
    </cfRule>
    <cfRule type="cellIs" dxfId="14" priority="4" operator="lessThan">
      <formula>0.3</formula>
    </cfRule>
    <cfRule type="cellIs" dxfId="13" priority="5" operator="greaterThan">
      <formula>0.4</formula>
    </cfRule>
    <cfRule type="cellIs" dxfId="12" priority="6" operator="between">
      <formula>0.3</formula>
      <formula>0.4</formula>
    </cfRule>
    <cfRule type="cellIs" dxfId="11" priority="7" operator="lessThan">
      <formula>0.35</formula>
    </cfRule>
    <cfRule type="cellIs" dxfId="10" priority="8" operator="greaterThan">
      <formula>0.35</formula>
    </cfRule>
    <cfRule type="cellIs" dxfId="9" priority="9" operator="greaterThan">
      <formula>0.35</formula>
    </cfRule>
    <cfRule type="colorScale" priority="10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pageMargins left="0.75" right="0.75" top="1" bottom="1" header="0.51180555555555596" footer="0.5118055555555559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4"/>
  <sheetViews>
    <sheetView workbookViewId="0">
      <selection activeCell="L8" sqref="L8"/>
    </sheetView>
  </sheetViews>
  <sheetFormatPr defaultColWidth="9.140625" defaultRowHeight="15" x14ac:dyDescent="0.25"/>
  <cols>
    <col min="1" max="1" width="25.85546875" customWidth="1"/>
    <col min="5" max="5" width="11.28515625" bestFit="1" customWidth="1"/>
    <col min="8" max="8" width="15.5703125" bestFit="1" customWidth="1"/>
    <col min="10" max="10" width="12.85546875"/>
    <col min="11" max="11" width="36" bestFit="1" customWidth="1"/>
    <col min="12" max="12" width="11.7109375" bestFit="1" customWidth="1"/>
  </cols>
  <sheetData>
    <row r="3" spans="1:12" x14ac:dyDescent="0.25">
      <c r="E3" s="105"/>
      <c r="F3" s="105"/>
      <c r="I3" s="105"/>
      <c r="J3" s="105"/>
    </row>
    <row r="7" spans="1:12" x14ac:dyDescent="0.25">
      <c r="E7" s="98" t="s">
        <v>55</v>
      </c>
      <c r="F7" s="98"/>
      <c r="G7" s="7"/>
      <c r="H7" s="99" t="s">
        <v>56</v>
      </c>
      <c r="I7" s="99"/>
      <c r="J7" s="13"/>
      <c r="K7" s="103" t="s">
        <v>57</v>
      </c>
      <c r="L7" s="104"/>
    </row>
    <row r="8" spans="1:12" x14ac:dyDescent="0.25">
      <c r="E8" s="1"/>
      <c r="F8" s="2"/>
      <c r="G8" s="8"/>
      <c r="H8" s="1"/>
      <c r="I8" s="2"/>
      <c r="K8" s="1"/>
      <c r="L8" s="4"/>
    </row>
    <row r="9" spans="1:12" x14ac:dyDescent="0.25">
      <c r="E9" s="3"/>
      <c r="F9" s="4"/>
      <c r="G9" s="8"/>
      <c r="H9" s="3"/>
      <c r="I9" s="9"/>
      <c r="K9" s="1"/>
      <c r="L9" s="2"/>
    </row>
    <row r="10" spans="1:12" x14ac:dyDescent="0.25">
      <c r="E10" s="69"/>
      <c r="F10" s="4"/>
      <c r="G10" s="8"/>
      <c r="H10" s="3"/>
      <c r="I10" s="4"/>
      <c r="K10" s="3"/>
      <c r="L10" s="4"/>
    </row>
    <row r="11" spans="1:12" x14ac:dyDescent="0.25">
      <c r="E11" s="1"/>
      <c r="F11" s="82"/>
      <c r="G11" s="8"/>
      <c r="H11" s="68"/>
      <c r="I11" s="10"/>
      <c r="K11" s="1"/>
      <c r="L11" s="4"/>
    </row>
    <row r="12" spans="1:12" x14ac:dyDescent="0.25">
      <c r="A12" s="11"/>
      <c r="B12" s="2"/>
      <c r="E12" s="3"/>
      <c r="F12" s="4"/>
      <c r="G12" s="8"/>
      <c r="H12" s="3"/>
      <c r="I12" s="10"/>
      <c r="K12" s="3"/>
      <c r="L12" s="4"/>
    </row>
    <row r="13" spans="1:12" x14ac:dyDescent="0.25">
      <c r="E13" s="1"/>
      <c r="F13" s="1"/>
      <c r="G13" s="8"/>
      <c r="H13" s="3"/>
      <c r="I13" s="4"/>
      <c r="K13" s="3"/>
      <c r="L13" s="4"/>
    </row>
    <row r="14" spans="1:12" x14ac:dyDescent="0.25">
      <c r="B14" s="67"/>
      <c r="E14" s="3"/>
      <c r="F14" s="4"/>
      <c r="G14" s="8"/>
      <c r="H14" s="3"/>
      <c r="I14" s="10"/>
      <c r="K14" s="3"/>
      <c r="L14" s="4"/>
    </row>
    <row r="15" spans="1:12" x14ac:dyDescent="0.25">
      <c r="B15" s="67"/>
      <c r="E15" s="1"/>
      <c r="F15" s="4"/>
      <c r="G15" s="8"/>
      <c r="H15" s="1"/>
      <c r="I15" s="12"/>
      <c r="K15" s="3"/>
      <c r="L15" s="4"/>
    </row>
    <row r="16" spans="1:12" x14ac:dyDescent="0.25">
      <c r="B16" s="67"/>
      <c r="E16" s="3"/>
      <c r="F16" s="4"/>
      <c r="G16" s="8"/>
      <c r="H16" s="3"/>
      <c r="I16" s="4"/>
      <c r="K16" s="3"/>
      <c r="L16" s="4"/>
    </row>
    <row r="17" spans="2:12" x14ac:dyDescent="0.25">
      <c r="B17" s="67"/>
      <c r="E17" s="3"/>
      <c r="F17" s="4"/>
      <c r="G17" s="8"/>
      <c r="H17" s="3"/>
      <c r="I17" s="4"/>
      <c r="K17" s="3"/>
      <c r="L17" s="4"/>
    </row>
    <row r="18" spans="2:12" x14ac:dyDescent="0.25">
      <c r="B18" s="67"/>
      <c r="E18" s="3"/>
      <c r="F18" s="4"/>
      <c r="G18" s="8"/>
      <c r="H18" s="3"/>
      <c r="I18" s="4"/>
      <c r="K18" s="3"/>
      <c r="L18" s="4"/>
    </row>
    <row r="19" spans="2:12" x14ac:dyDescent="0.25">
      <c r="E19" s="3"/>
      <c r="F19" s="4"/>
      <c r="G19" s="8"/>
      <c r="H19" s="3"/>
      <c r="I19" s="4"/>
      <c r="K19" s="3"/>
      <c r="L19" s="4"/>
    </row>
    <row r="20" spans="2:12" x14ac:dyDescent="0.25">
      <c r="E20" s="3"/>
      <c r="F20" s="4"/>
      <c r="G20" s="8"/>
      <c r="H20" s="3"/>
      <c r="I20" s="4"/>
      <c r="K20" s="3"/>
      <c r="L20" s="4"/>
    </row>
    <row r="21" spans="2:12" x14ac:dyDescent="0.25">
      <c r="E21" s="3"/>
      <c r="F21" s="4"/>
      <c r="G21" s="8"/>
      <c r="H21" s="3"/>
      <c r="I21" s="4"/>
      <c r="K21" s="3"/>
      <c r="L21" s="4"/>
    </row>
    <row r="22" spans="2:12" x14ac:dyDescent="0.25">
      <c r="E22" s="3"/>
      <c r="F22" s="4"/>
      <c r="G22" s="8"/>
      <c r="H22" s="3"/>
      <c r="I22" s="4"/>
      <c r="K22" s="3"/>
      <c r="L22" s="4"/>
    </row>
    <row r="23" spans="2:12" x14ac:dyDescent="0.25">
      <c r="E23" s="1" t="s">
        <v>22</v>
      </c>
      <c r="F23" s="2">
        <f>SUM(F8:F22)</f>
        <v>0</v>
      </c>
      <c r="G23" s="8"/>
      <c r="H23" s="1" t="s">
        <v>22</v>
      </c>
      <c r="I23" s="2">
        <f>SUM(I8:I22)</f>
        <v>0</v>
      </c>
      <c r="J23" s="13"/>
      <c r="K23" s="1" t="s">
        <v>22</v>
      </c>
      <c r="L23" s="2">
        <f>SUM(L8:L22)</f>
        <v>0</v>
      </c>
    </row>
    <row r="24" spans="2:12" x14ac:dyDescent="0.25">
      <c r="E24" s="1"/>
      <c r="F24" s="1"/>
      <c r="H24" s="1"/>
      <c r="I24" s="1"/>
      <c r="J24" s="13"/>
      <c r="K24" s="1"/>
      <c r="L24" s="5"/>
    </row>
    <row r="25" spans="2:12" x14ac:dyDescent="0.25">
      <c r="E25" s="1"/>
      <c r="F25" s="2"/>
      <c r="G25" s="8"/>
      <c r="H25" s="1"/>
      <c r="I25" s="2"/>
      <c r="J25" s="13"/>
      <c r="K25" s="1" t="s">
        <v>73</v>
      </c>
      <c r="L25" s="2">
        <f>L23/160</f>
        <v>0</v>
      </c>
    </row>
    <row r="29" spans="2:12" x14ac:dyDescent="0.25">
      <c r="K29" s="84" t="s">
        <v>93</v>
      </c>
      <c r="L29" s="85">
        <v>10000</v>
      </c>
    </row>
    <row r="30" spans="2:12" x14ac:dyDescent="0.25">
      <c r="H30" s="102" t="s">
        <v>62</v>
      </c>
      <c r="I30" s="102"/>
    </row>
    <row r="31" spans="2:12" x14ac:dyDescent="0.25">
      <c r="H31" s="1" t="s">
        <v>57</v>
      </c>
      <c r="I31" s="2">
        <f>O25</f>
        <v>0</v>
      </c>
      <c r="K31" s="86" t="s">
        <v>92</v>
      </c>
      <c r="L31" s="83">
        <f>IFERROR(L23/L29,0)</f>
        <v>0</v>
      </c>
    </row>
    <row r="32" spans="2:12" x14ac:dyDescent="0.25">
      <c r="H32" s="1" t="s">
        <v>55</v>
      </c>
      <c r="I32" s="2">
        <f>F23</f>
        <v>0</v>
      </c>
    </row>
    <row r="33" spans="8:9" x14ac:dyDescent="0.25">
      <c r="H33" s="1" t="s">
        <v>66</v>
      </c>
      <c r="I33" s="2">
        <f>SUM(I31+I32)*200%</f>
        <v>0</v>
      </c>
    </row>
    <row r="34" spans="8:9" x14ac:dyDescent="0.25">
      <c r="H34" s="1" t="s">
        <v>67</v>
      </c>
      <c r="I34" s="2">
        <f>SUM(I31:I33)</f>
        <v>0</v>
      </c>
    </row>
  </sheetData>
  <mergeCells count="6">
    <mergeCell ref="K7:L7"/>
    <mergeCell ref="H30:I30"/>
    <mergeCell ref="E3:F3"/>
    <mergeCell ref="I3:J3"/>
    <mergeCell ref="E7:F7"/>
    <mergeCell ref="H7:I7"/>
  </mergeCells>
  <conditionalFormatting sqref="K31">
    <cfRule type="colorScale" priority="11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1">
    <cfRule type="cellIs" dxfId="8" priority="1" operator="lessThan">
      <formula>0.3</formula>
    </cfRule>
    <cfRule type="cellIs" dxfId="7" priority="2" operator="lessThan">
      <formula>0.3</formula>
    </cfRule>
    <cfRule type="cellIs" dxfId="6" priority="3" operator="lessThan">
      <formula>0.29</formula>
    </cfRule>
    <cfRule type="cellIs" dxfId="5" priority="4" operator="lessThan">
      <formula>0.3</formula>
    </cfRule>
    <cfRule type="cellIs" dxfId="4" priority="5" operator="greaterThan">
      <formula>0.4</formula>
    </cfRule>
    <cfRule type="cellIs" dxfId="3" priority="6" operator="between">
      <formula>0.3</formula>
      <formula>0.4</formula>
    </cfRule>
    <cfRule type="cellIs" dxfId="2" priority="7" operator="lessThan">
      <formula>0.35</formula>
    </cfRule>
    <cfRule type="cellIs" dxfId="1" priority="8" operator="greaterThan">
      <formula>0.35</formula>
    </cfRule>
    <cfRule type="cellIs" dxfId="0" priority="9" operator="greaterThan">
      <formula>0.35</formula>
    </cfRule>
    <cfRule type="colorScale" priority="10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41"/>
  <sheetViews>
    <sheetView topLeftCell="A7" workbookViewId="0">
      <selection activeCell="H17" sqref="H17"/>
    </sheetView>
  </sheetViews>
  <sheetFormatPr defaultRowHeight="15" x14ac:dyDescent="0.25"/>
  <cols>
    <col min="1" max="1" width="26.85546875" bestFit="1" customWidth="1"/>
    <col min="2" max="2" width="19" bestFit="1" customWidth="1"/>
    <col min="3" max="3" width="13.85546875" bestFit="1" customWidth="1"/>
    <col min="5" max="5" width="11.7109375" bestFit="1" customWidth="1"/>
    <col min="11" max="11" width="20.5703125" bestFit="1" customWidth="1"/>
    <col min="12" max="12" width="9.42578125" bestFit="1" customWidth="1"/>
    <col min="15" max="15" width="13.7109375" bestFit="1" customWidth="1"/>
    <col min="16" max="16" width="11.42578125" customWidth="1"/>
  </cols>
  <sheetData>
    <row r="4" spans="1:16" ht="18" x14ac:dyDescent="0.25">
      <c r="A4" s="106" t="s">
        <v>74</v>
      </c>
      <c r="B4" s="106"/>
      <c r="C4" s="106"/>
      <c r="D4" s="106"/>
      <c r="E4" s="106"/>
      <c r="F4" s="70"/>
      <c r="G4" s="70"/>
      <c r="H4" s="70"/>
      <c r="I4" s="70"/>
    </row>
    <row r="5" spans="1:16" x14ac:dyDescent="0.25">
      <c r="A5" s="70"/>
      <c r="B5" s="70"/>
      <c r="C5" s="70"/>
      <c r="D5" s="70"/>
      <c r="E5" s="70"/>
      <c r="F5" s="70"/>
      <c r="G5" s="70"/>
      <c r="H5" s="70"/>
      <c r="I5" s="70"/>
    </row>
    <row r="6" spans="1:16" x14ac:dyDescent="0.25">
      <c r="A6" s="70"/>
      <c r="B6" s="70"/>
      <c r="C6" s="70"/>
      <c r="D6" s="70"/>
      <c r="E6" s="70"/>
      <c r="F6" s="70"/>
      <c r="G6" s="70"/>
      <c r="H6" s="70"/>
      <c r="I6" s="70"/>
    </row>
    <row r="7" spans="1:16" x14ac:dyDescent="0.25">
      <c r="A7" s="71"/>
      <c r="B7" s="70"/>
      <c r="C7" s="70"/>
      <c r="D7" s="70"/>
      <c r="E7" s="70"/>
      <c r="F7" s="70"/>
      <c r="G7" s="70"/>
      <c r="H7" s="70"/>
      <c r="I7" s="70"/>
    </row>
    <row r="8" spans="1:16" x14ac:dyDescent="0.25">
      <c r="A8" s="80" t="s">
        <v>72</v>
      </c>
      <c r="B8" s="80" t="s">
        <v>75</v>
      </c>
      <c r="C8" s="80" t="s">
        <v>76</v>
      </c>
      <c r="D8" s="70"/>
      <c r="E8" s="70"/>
      <c r="F8" s="70"/>
      <c r="G8" s="70"/>
      <c r="H8" s="70"/>
      <c r="I8" s="70"/>
      <c r="K8" s="100" t="s">
        <v>57</v>
      </c>
      <c r="L8" s="100"/>
      <c r="O8" s="98" t="s">
        <v>106</v>
      </c>
      <c r="P8" s="98"/>
    </row>
    <row r="9" spans="1:16" x14ac:dyDescent="0.25">
      <c r="A9" s="81">
        <v>5.45E-2</v>
      </c>
      <c r="B9" s="81">
        <v>0.34570000000000001</v>
      </c>
      <c r="C9" s="81">
        <v>0.66510000000000002</v>
      </c>
      <c r="D9" s="70"/>
      <c r="E9" s="70"/>
      <c r="F9" s="70"/>
      <c r="G9" s="70"/>
      <c r="H9" s="70"/>
      <c r="I9" s="70"/>
      <c r="K9" s="1" t="s">
        <v>100</v>
      </c>
      <c r="L9" s="4">
        <f>600/12</f>
        <v>50</v>
      </c>
      <c r="O9" s="1" t="s">
        <v>107</v>
      </c>
      <c r="P9" s="2">
        <f>6.12*2</f>
        <v>12.24</v>
      </c>
    </row>
    <row r="10" spans="1:16" x14ac:dyDescent="0.25">
      <c r="A10" s="70"/>
      <c r="B10" s="73"/>
      <c r="C10" s="70"/>
      <c r="D10" s="70"/>
      <c r="E10" s="70"/>
      <c r="F10" s="70"/>
      <c r="G10" s="70"/>
      <c r="H10" s="70"/>
      <c r="I10" s="70"/>
      <c r="K10" s="1" t="s">
        <v>101</v>
      </c>
      <c r="L10" s="2">
        <f>230*50%</f>
        <v>115</v>
      </c>
      <c r="O10" s="3" t="s">
        <v>110</v>
      </c>
      <c r="P10" s="4">
        <v>90</v>
      </c>
    </row>
    <row r="11" spans="1:16" x14ac:dyDescent="0.25">
      <c r="A11" s="70"/>
      <c r="B11" s="70"/>
      <c r="C11" s="70"/>
      <c r="D11" s="70"/>
      <c r="E11" s="70"/>
      <c r="F11" s="70"/>
      <c r="G11" s="70"/>
      <c r="H11" s="70"/>
      <c r="I11" s="70"/>
      <c r="K11" s="3" t="s">
        <v>102</v>
      </c>
      <c r="L11" s="4">
        <v>109.99</v>
      </c>
      <c r="O11" s="69"/>
      <c r="P11" s="4"/>
    </row>
    <row r="12" spans="1:16" x14ac:dyDescent="0.25">
      <c r="A12" s="70" t="s">
        <v>77</v>
      </c>
      <c r="B12" s="75">
        <v>11649</v>
      </c>
      <c r="C12" s="70"/>
      <c r="D12" s="70"/>
      <c r="E12" s="70"/>
      <c r="F12" s="70"/>
      <c r="G12" s="70"/>
      <c r="H12" s="70"/>
      <c r="I12" s="70"/>
      <c r="K12" s="1" t="s">
        <v>103</v>
      </c>
      <c r="L12" s="4">
        <v>300</v>
      </c>
      <c r="O12" s="1"/>
      <c r="P12" s="1"/>
    </row>
    <row r="13" spans="1:16" x14ac:dyDescent="0.25">
      <c r="A13" s="70"/>
      <c r="B13" s="70"/>
      <c r="C13" s="70"/>
      <c r="D13" s="70"/>
      <c r="E13" s="70"/>
      <c r="F13" s="70"/>
      <c r="G13" s="70"/>
      <c r="H13" s="70"/>
      <c r="I13" s="70"/>
      <c r="K13" s="3" t="s">
        <v>104</v>
      </c>
      <c r="L13" s="4">
        <v>240</v>
      </c>
      <c r="O13" s="3"/>
      <c r="P13" s="4"/>
    </row>
    <row r="14" spans="1:16" x14ac:dyDescent="0.25">
      <c r="A14" s="70" t="s">
        <v>78</v>
      </c>
      <c r="B14" s="73">
        <f>B12</f>
        <v>11649</v>
      </c>
      <c r="C14" s="78">
        <f>B9</f>
        <v>0.34570000000000001</v>
      </c>
      <c r="D14" s="70" t="s">
        <v>22</v>
      </c>
      <c r="E14" s="73">
        <f>B14*C14+B14</f>
        <v>15676.059300000001</v>
      </c>
      <c r="F14" s="70"/>
      <c r="G14" s="70"/>
      <c r="H14" s="70"/>
      <c r="I14" s="70"/>
      <c r="K14" s="3" t="s">
        <v>105</v>
      </c>
      <c r="L14" s="4">
        <f>550.53/12</f>
        <v>45.877499999999998</v>
      </c>
      <c r="O14" s="1"/>
      <c r="P14" s="1"/>
    </row>
    <row r="15" spans="1:16" x14ac:dyDescent="0.25">
      <c r="A15" s="70"/>
      <c r="B15" s="70"/>
      <c r="C15" s="70"/>
      <c r="D15" s="70"/>
      <c r="E15" s="70"/>
      <c r="F15" s="70"/>
      <c r="G15" s="70">
        <f>160*12</f>
        <v>1920</v>
      </c>
      <c r="H15" s="70"/>
      <c r="I15" s="70"/>
      <c r="K15" s="3" t="s">
        <v>108</v>
      </c>
      <c r="L15" s="4">
        <f>239/12</f>
        <v>19.916666666666668</v>
      </c>
      <c r="O15" s="3"/>
      <c r="P15" s="4"/>
    </row>
    <row r="16" spans="1:16" x14ac:dyDescent="0.25">
      <c r="A16" s="70" t="s">
        <v>79</v>
      </c>
      <c r="B16" s="73">
        <f>E14</f>
        <v>15676.059300000001</v>
      </c>
      <c r="C16" s="79">
        <v>110</v>
      </c>
      <c r="D16" s="70" t="s">
        <v>80</v>
      </c>
      <c r="E16" s="73">
        <f>B16/C16</f>
        <v>142.50963000000002</v>
      </c>
      <c r="F16" s="70"/>
      <c r="G16" s="70">
        <f>G15-160</f>
        <v>1760</v>
      </c>
      <c r="H16" s="70"/>
      <c r="I16" s="70"/>
      <c r="K16" s="3"/>
      <c r="L16" s="4"/>
      <c r="O16" s="1"/>
      <c r="P16" s="4"/>
    </row>
    <row r="17" spans="1:16" x14ac:dyDescent="0.25">
      <c r="A17" s="70"/>
      <c r="B17" s="70"/>
      <c r="C17" s="70"/>
      <c r="D17" s="70"/>
      <c r="E17" s="70"/>
      <c r="F17" s="70"/>
      <c r="G17" s="70">
        <f>G16*25%</f>
        <v>440</v>
      </c>
      <c r="H17" s="70"/>
      <c r="I17" s="70"/>
      <c r="K17" s="3"/>
      <c r="L17" s="4"/>
      <c r="O17" s="3"/>
      <c r="P17" s="4"/>
    </row>
    <row r="18" spans="1:16" x14ac:dyDescent="0.25">
      <c r="A18" s="70" t="s">
        <v>81</v>
      </c>
      <c r="B18" s="73">
        <f>E16</f>
        <v>142.50963000000002</v>
      </c>
      <c r="C18" s="76">
        <v>10</v>
      </c>
      <c r="D18" s="70" t="s">
        <v>80</v>
      </c>
      <c r="E18" s="73">
        <f>B18*C18</f>
        <v>1425.0963000000002</v>
      </c>
      <c r="F18" s="70"/>
      <c r="G18" s="70">
        <f>G16-G17</f>
        <v>1320</v>
      </c>
      <c r="H18" s="70"/>
      <c r="I18" s="70"/>
      <c r="K18" s="3"/>
      <c r="L18" s="4"/>
      <c r="O18" s="3"/>
      <c r="P18" s="4"/>
    </row>
    <row r="19" spans="1:16" x14ac:dyDescent="0.25">
      <c r="A19" s="70"/>
      <c r="B19" s="70"/>
      <c r="C19" s="70"/>
      <c r="D19" s="70"/>
      <c r="E19" s="70"/>
      <c r="F19" s="70"/>
      <c r="G19" s="70">
        <f>G18/12</f>
        <v>110</v>
      </c>
      <c r="H19" s="70"/>
      <c r="I19" s="70"/>
      <c r="K19" s="3"/>
      <c r="L19" s="4"/>
      <c r="O19" s="3"/>
      <c r="P19" s="4"/>
    </row>
    <row r="20" spans="1:16" x14ac:dyDescent="0.25">
      <c r="A20" s="70" t="s">
        <v>82</v>
      </c>
      <c r="B20" s="92">
        <f>L31</f>
        <v>107.74490104166667</v>
      </c>
      <c r="C20" s="70"/>
      <c r="D20" s="70" t="s">
        <v>22</v>
      </c>
      <c r="E20" s="73">
        <f>B20+E18</f>
        <v>1532.8412010416669</v>
      </c>
      <c r="F20" s="70"/>
      <c r="G20" s="70"/>
      <c r="H20" s="70"/>
      <c r="I20" s="70"/>
      <c r="K20" s="3"/>
      <c r="L20" s="4"/>
      <c r="O20" s="3"/>
      <c r="P20" s="4"/>
    </row>
    <row r="21" spans="1:16" x14ac:dyDescent="0.25">
      <c r="A21" s="70"/>
      <c r="B21" s="70"/>
      <c r="C21" s="70"/>
      <c r="D21" s="70"/>
      <c r="E21" s="70"/>
      <c r="F21" s="70"/>
      <c r="G21" s="70"/>
      <c r="H21" s="70"/>
      <c r="I21" s="70"/>
      <c r="K21" s="3"/>
      <c r="L21" s="4"/>
      <c r="O21" s="3"/>
      <c r="P21" s="4"/>
    </row>
    <row r="22" spans="1:16" x14ac:dyDescent="0.25">
      <c r="A22" s="70" t="s">
        <v>83</v>
      </c>
      <c r="B22" s="70"/>
      <c r="C22" s="70"/>
      <c r="D22" s="70"/>
      <c r="E22" s="70"/>
      <c r="F22" s="70"/>
      <c r="G22" s="70"/>
      <c r="H22" s="70"/>
      <c r="I22" s="70"/>
      <c r="K22" s="3"/>
      <c r="L22" s="4"/>
      <c r="O22" s="3"/>
      <c r="P22" s="4"/>
    </row>
    <row r="23" spans="1:16" x14ac:dyDescent="0.25">
      <c r="A23" s="70"/>
      <c r="B23" s="70"/>
      <c r="C23" s="70"/>
      <c r="D23" s="70"/>
      <c r="E23" s="70"/>
      <c r="F23" s="70"/>
      <c r="G23" s="70"/>
      <c r="H23" s="70"/>
      <c r="I23" s="70"/>
      <c r="K23" s="3"/>
      <c r="L23" s="4"/>
      <c r="O23" s="3"/>
      <c r="P23" s="4"/>
    </row>
    <row r="24" spans="1:16" x14ac:dyDescent="0.25">
      <c r="A24" s="70" t="s">
        <v>84</v>
      </c>
      <c r="B24" s="75">
        <v>4470</v>
      </c>
      <c r="C24" s="70"/>
      <c r="D24" s="70"/>
      <c r="E24" s="70"/>
      <c r="F24" s="70"/>
      <c r="G24" s="70"/>
      <c r="H24" s="70"/>
      <c r="I24" s="70"/>
      <c r="K24" s="1" t="s">
        <v>22</v>
      </c>
      <c r="L24" s="2">
        <f>SUM(L9:L23)</f>
        <v>880.78416666666669</v>
      </c>
      <c r="O24" s="1" t="s">
        <v>22</v>
      </c>
      <c r="P24" s="2">
        <f>SUM(P9:P23)</f>
        <v>102.24</v>
      </c>
    </row>
    <row r="25" spans="1:16" x14ac:dyDescent="0.25">
      <c r="A25" s="70" t="s">
        <v>85</v>
      </c>
      <c r="B25" s="75">
        <f>L24</f>
        <v>880.78416666666669</v>
      </c>
      <c r="C25" s="70"/>
      <c r="D25" s="70"/>
      <c r="E25" s="70"/>
      <c r="F25" s="70"/>
      <c r="G25" s="70"/>
      <c r="H25" s="70"/>
      <c r="I25" s="70"/>
      <c r="K25" s="1"/>
      <c r="L25" s="5"/>
      <c r="O25" s="1"/>
      <c r="P25" s="1"/>
    </row>
    <row r="26" spans="1:16" x14ac:dyDescent="0.25">
      <c r="A26" s="70"/>
      <c r="B26" s="70"/>
      <c r="C26" s="70"/>
      <c r="D26" s="70"/>
      <c r="E26" s="70"/>
      <c r="F26" s="70"/>
      <c r="G26" s="70"/>
      <c r="H26" s="70"/>
      <c r="I26" s="70"/>
      <c r="K26" s="1" t="s">
        <v>73</v>
      </c>
      <c r="L26" s="2">
        <f>L24/160</f>
        <v>5.5049010416666668</v>
      </c>
      <c r="O26" s="1"/>
      <c r="P26" s="2"/>
    </row>
    <row r="27" spans="1:16" x14ac:dyDescent="0.25">
      <c r="A27" s="70" t="s">
        <v>86</v>
      </c>
      <c r="B27" s="74">
        <f>B25/B24</f>
        <v>0.19704343773303507</v>
      </c>
      <c r="C27" s="70"/>
      <c r="D27" s="70"/>
      <c r="E27" s="70"/>
      <c r="F27" s="70"/>
      <c r="G27" s="70"/>
      <c r="H27" s="70"/>
      <c r="I27" s="70"/>
    </row>
    <row r="28" spans="1:16" x14ac:dyDescent="0.25">
      <c r="A28" s="70"/>
      <c r="B28" s="70"/>
      <c r="C28" s="70"/>
      <c r="D28" s="70"/>
      <c r="E28" s="70"/>
      <c r="F28" s="70"/>
      <c r="G28" s="70"/>
      <c r="H28" s="70"/>
      <c r="I28" s="70"/>
    </row>
    <row r="29" spans="1:16" x14ac:dyDescent="0.25">
      <c r="A29" s="70"/>
      <c r="B29" s="70"/>
      <c r="C29" s="70"/>
      <c r="D29" s="70"/>
      <c r="E29" s="70"/>
      <c r="F29" s="70"/>
      <c r="G29" s="70"/>
      <c r="H29" s="70"/>
      <c r="I29" s="70"/>
    </row>
    <row r="30" spans="1:16" x14ac:dyDescent="0.25">
      <c r="A30" s="70" t="s">
        <v>28</v>
      </c>
      <c r="B30" s="77">
        <v>0.1</v>
      </c>
      <c r="C30" s="70"/>
      <c r="D30" s="70"/>
      <c r="E30" s="70"/>
      <c r="F30" s="70"/>
      <c r="G30" s="70"/>
      <c r="H30" s="70"/>
      <c r="I30" s="70"/>
      <c r="L30" s="107" t="s">
        <v>91</v>
      </c>
      <c r="M30" s="107"/>
    </row>
    <row r="31" spans="1:16" x14ac:dyDescent="0.25">
      <c r="A31" s="70"/>
      <c r="B31" s="70"/>
      <c r="C31" s="70"/>
      <c r="D31" s="70"/>
      <c r="E31" s="70"/>
      <c r="F31" s="70"/>
      <c r="G31" s="70"/>
      <c r="H31" s="70"/>
      <c r="I31" s="70"/>
      <c r="L31" s="108">
        <f>L26+P24</f>
        <v>107.74490104166667</v>
      </c>
      <c r="M31" s="109"/>
    </row>
    <row r="32" spans="1:16" x14ac:dyDescent="0.25">
      <c r="A32" s="70"/>
      <c r="B32" s="70"/>
      <c r="C32" s="70"/>
      <c r="D32" s="70"/>
      <c r="E32" s="70"/>
      <c r="F32" s="70"/>
      <c r="G32" s="70"/>
      <c r="H32" s="70"/>
      <c r="I32" s="70"/>
    </row>
    <row r="33" spans="1:9" x14ac:dyDescent="0.25">
      <c r="A33" s="70"/>
      <c r="B33" s="70" t="s">
        <v>87</v>
      </c>
      <c r="C33" s="70" t="s">
        <v>88</v>
      </c>
      <c r="D33" s="70" t="s">
        <v>66</v>
      </c>
      <c r="E33" s="70"/>
      <c r="F33" s="70"/>
      <c r="G33" s="70"/>
      <c r="H33" s="70"/>
      <c r="I33" s="70"/>
    </row>
    <row r="34" spans="1:9" x14ac:dyDescent="0.25">
      <c r="A34" s="70" t="s">
        <v>89</v>
      </c>
      <c r="B34" s="74">
        <f>B27</f>
        <v>0.19704343773303507</v>
      </c>
      <c r="C34" s="78">
        <f>B9</f>
        <v>0.34570000000000001</v>
      </c>
      <c r="D34" s="74">
        <f>B30</f>
        <v>0.1</v>
      </c>
      <c r="E34" s="72">
        <f>(B34+C34+D34)/100*100</f>
        <v>0.64274343773303511</v>
      </c>
      <c r="F34" s="72">
        <f>100%-E34</f>
        <v>0.35725656226696489</v>
      </c>
      <c r="G34" s="70"/>
      <c r="H34" s="70"/>
      <c r="I34" s="70"/>
    </row>
    <row r="35" spans="1:9" x14ac:dyDescent="0.25">
      <c r="A35" s="70"/>
      <c r="B35" s="70"/>
      <c r="C35" s="70"/>
      <c r="D35" s="70"/>
      <c r="E35" s="70"/>
      <c r="F35" s="70"/>
      <c r="G35" s="70"/>
      <c r="H35" s="70"/>
      <c r="I35" s="70"/>
    </row>
    <row r="36" spans="1:9" x14ac:dyDescent="0.25">
      <c r="A36" s="70"/>
      <c r="B36" s="70"/>
      <c r="C36" s="70"/>
      <c r="D36" s="70"/>
      <c r="E36" s="70"/>
      <c r="F36" s="70"/>
      <c r="G36" s="70"/>
      <c r="H36" s="70"/>
      <c r="I36" s="70"/>
    </row>
    <row r="37" spans="1:9" x14ac:dyDescent="0.25">
      <c r="A37" s="70" t="s">
        <v>82</v>
      </c>
      <c r="B37" s="73">
        <f>E20</f>
        <v>1532.8412010416669</v>
      </c>
      <c r="C37" s="70"/>
      <c r="D37" s="70"/>
      <c r="E37" s="70"/>
      <c r="F37" s="70"/>
      <c r="G37" s="70"/>
      <c r="H37" s="70"/>
      <c r="I37" s="70"/>
    </row>
    <row r="38" spans="1:9" x14ac:dyDescent="0.25">
      <c r="A38" s="70" t="s">
        <v>89</v>
      </c>
      <c r="B38" s="72">
        <f>F34</f>
        <v>0.35725656226696489</v>
      </c>
      <c r="C38" s="70"/>
      <c r="D38" s="70"/>
      <c r="E38" s="70"/>
      <c r="F38" s="70"/>
      <c r="G38" s="70"/>
      <c r="H38" s="70"/>
      <c r="I38" s="70"/>
    </row>
    <row r="39" spans="1:9" x14ac:dyDescent="0.25">
      <c r="A39" s="70"/>
      <c r="B39" s="70"/>
      <c r="C39" s="70"/>
      <c r="D39" s="70"/>
      <c r="E39" s="70"/>
      <c r="F39" s="70"/>
      <c r="G39" s="70"/>
      <c r="H39" s="70"/>
      <c r="I39" s="70"/>
    </row>
    <row r="40" spans="1:9" x14ac:dyDescent="0.25">
      <c r="A40" s="70"/>
      <c r="B40" s="70"/>
      <c r="C40" s="70"/>
      <c r="D40" s="70"/>
      <c r="E40" s="70"/>
      <c r="F40" s="70"/>
      <c r="G40" s="70"/>
      <c r="H40" s="70"/>
      <c r="I40" s="70"/>
    </row>
    <row r="41" spans="1:9" x14ac:dyDescent="0.25">
      <c r="A41" s="70" t="s">
        <v>90</v>
      </c>
      <c r="B41" s="73">
        <f>B37/B38</f>
        <v>4290.5893493321755</v>
      </c>
      <c r="C41" s="70"/>
      <c r="D41" s="70"/>
      <c r="E41" s="70"/>
      <c r="F41" s="70"/>
      <c r="G41" s="70"/>
      <c r="H41" s="70"/>
      <c r="I41" s="70"/>
    </row>
  </sheetData>
  <mergeCells count="5">
    <mergeCell ref="A4:E4"/>
    <mergeCell ref="K8:L8"/>
    <mergeCell ref="O8:P8"/>
    <mergeCell ref="L30:M30"/>
    <mergeCell ref="L31:M31"/>
  </mergeCells>
  <dataValidations count="2">
    <dataValidation type="list" operator="equal" allowBlank="1" showErrorMessage="1" sqref="C34">
      <formula1>"=A9,=B9,=C9,,,"</formula1>
    </dataValidation>
    <dataValidation type="list" operator="equal" showErrorMessage="1" sqref="C14">
      <formula1>"=A9,=B9,=C9,"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PRECIFICAÇÃO</vt:lpstr>
      <vt:lpstr>Precificação por produção</vt:lpstr>
      <vt:lpstr>Precificação de produtos</vt:lpstr>
      <vt:lpstr>Precificação de serviços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IOTOTICO CASTRO COUTINHO</dc:creator>
  <cp:lastModifiedBy>MATHEUS IOTOTICO CASTRO COUTINHO</cp:lastModifiedBy>
  <cp:revision>2</cp:revision>
  <dcterms:created xsi:type="dcterms:W3CDTF">2023-12-09T16:29:00Z</dcterms:created>
  <dcterms:modified xsi:type="dcterms:W3CDTF">2024-02-16T12:59:03Z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