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01.tel.local\SuporteN2_SEBRAE$\Magali Brito\Precificação\"/>
    </mc:Choice>
  </mc:AlternateContent>
  <bookViews>
    <workbookView xWindow="0" yWindow="0" windowWidth="16380" windowHeight="8190" tabRatio="500"/>
  </bookViews>
  <sheets>
    <sheet name="Precificação Produto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  <c r="F14" i="1"/>
  <c r="B14" i="1"/>
  <c r="F29" i="1" l="1"/>
  <c r="F28" i="1"/>
  <c r="F27" i="1"/>
  <c r="L23" i="1"/>
  <c r="L31" i="1" s="1"/>
  <c r="I23" i="1"/>
  <c r="B15" i="1"/>
  <c r="F23" i="1" l="1"/>
  <c r="F25" i="1" s="1"/>
  <c r="L25" i="1"/>
  <c r="I31" i="1" s="1"/>
  <c r="B19" i="1"/>
  <c r="B17" i="1" l="1"/>
  <c r="B18" i="1" s="1"/>
  <c r="I32" i="1"/>
  <c r="I33" i="1" s="1"/>
  <c r="B22" i="1"/>
  <c r="B16" i="1"/>
  <c r="B20" i="1" s="1"/>
  <c r="B21" i="1" s="1"/>
  <c r="I34" i="1" l="1"/>
</calcChain>
</file>

<file path=xl/sharedStrings.xml><?xml version="1.0" encoding="utf-8"?>
<sst xmlns="http://schemas.openxmlformats.org/spreadsheetml/2006/main" count="47" uniqueCount="41">
  <si>
    <t>Custos Variáveis</t>
  </si>
  <si>
    <t>Custos por produto</t>
  </si>
  <si>
    <t>Custos Fixos</t>
  </si>
  <si>
    <t>DAS</t>
  </si>
  <si>
    <t>Embalagens</t>
  </si>
  <si>
    <t>Internet</t>
  </si>
  <si>
    <t>Energia</t>
  </si>
  <si>
    <t>Informações do produto</t>
  </si>
  <si>
    <t>Pró-labore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</si>
  <si>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</si>
  <si>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</si>
  <si>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</si>
  <si>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</si>
  <si>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</si>
  <si>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</si>
  <si>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</si>
  <si>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</si>
  <si>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Margem Lucro atual do produto</t>
  </si>
  <si>
    <t>Porcentagem de custos váriaveis</t>
  </si>
  <si>
    <t>Total</t>
  </si>
  <si>
    <t>Porcentagem de custos variaveis</t>
  </si>
  <si>
    <t>Custos Fixos Unitarios</t>
  </si>
  <si>
    <t>Taxa de cartão</t>
  </si>
  <si>
    <t>Taxa de impostos</t>
  </si>
  <si>
    <t>Taxa de comissão</t>
  </si>
  <si>
    <t>Faturamento</t>
  </si>
  <si>
    <t>Precificação</t>
  </si>
  <si>
    <t>Custo Fixo em Relação ao Faturamento</t>
  </si>
  <si>
    <t>Lucro</t>
  </si>
  <si>
    <t>Preço total</t>
  </si>
  <si>
    <t>Site</t>
  </si>
  <si>
    <t>Sistema</t>
  </si>
  <si>
    <t>lusa de Proteção</t>
  </si>
  <si>
    <t>Costureira</t>
  </si>
  <si>
    <t>Modelista</t>
  </si>
  <si>
    <t>Tecido</t>
  </si>
  <si>
    <t>Ziper</t>
  </si>
  <si>
    <t>Cortador</t>
  </si>
  <si>
    <t>Pilotista</t>
  </si>
  <si>
    <t>Etiquetas</t>
  </si>
  <si>
    <t>Frete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</si>
</sst>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R$-416]#,##0.00_);[Red]\([$R$-416]#,##0.00\)"/>
    <numFmt numFmtId="165" formatCode="[$R$-416]#,##0.0000_);[Red]\([$R$-416]#,##0.0000\)"/>
    <numFmt numFmtId="166" formatCode="_-&quot;R$ &quot;* #,##0.00_-;&quot;-R$ &quot;* #,##0.00_-;_-&quot;R$ &quot;* \-??_-;_-@_-"/>
    <numFmt numFmtId="167" formatCode="[$R$-416]\ #,##0.00;[Red][$R$-416]\ #,##0.00"/>
    <numFmt numFmtId="168" formatCode="[$R$-416]#,##0.00000_);[Red]\([$R$-416]#,##0.00000\)"/>
    <numFmt numFmtId="169" formatCode="0.0%"/>
  </numFmts>
  <fonts count="4" x14ac:knownFonts="1">
    <font>
      <sz val="11"/>
      <color rgb="FF000000"/>
      <name val="Calibri"/>
      <charset val="1"/>
    </font>
    <font>
      <sz val="14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0070C0"/>
        <bgColor rgb="FF008080"/>
      </patternFill>
    </fill>
    <fill>
      <patternFill patternType="solid">
        <fgColor rgb="FF00B0F0"/>
        <bgColor rgb="FF33CCCC"/>
      </patternFill>
    </fill>
    <fill>
      <patternFill patternType="solid">
        <fgColor rgb="FFFF0000"/>
        <bgColor rgb="FF9C0006"/>
      </patternFill>
    </fill>
    <fill>
      <patternFill patternType="solid">
        <fgColor rgb="FFFFFF00"/>
        <bgColor rgb="FFFFFF00"/>
      </patternFill>
    </fill>
    <fill>
      <patternFill patternType="solid">
        <fgColor rgb="FF8497B0"/>
        <bgColor rgb="FF808080"/>
      </patternFill>
    </fill>
    <fill>
      <patternFill patternType="solid">
        <fgColor rgb="FFFFD966"/>
        <b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top"/>
    </xf>
    <xf numFmtId="166" fontId="3" fillId="0" borderId="0" applyBorder="0" applyProtection="0">
      <alignment vertical="top"/>
    </xf>
    <xf numFmtId="9" fontId="3" fillId="0" borderId="0" applyBorder="0" applyProtection="0">
      <alignment vertical="top"/>
    </xf>
  </cellStyleXfs>
  <cellXfs count="34">
    <xf numFmtId="0" fontId="0" fillId="0" borderId="0" xfId="0">
      <alignment vertical="top"/>
    </xf>
    <xf numFmtId="0" fontId="0" fillId="3" borderId="0" xfId="0" applyFill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1" xfId="0" applyFont="1" applyBorder="1" applyAlignment="1">
      <alignment vertical="top"/>
    </xf>
    <xf numFmtId="164" fontId="0" fillId="6" borderId="1" xfId="0" applyNumberFormat="1" applyFill="1" applyBorder="1" applyAlignment="1">
      <alignment vertical="top"/>
    </xf>
    <xf numFmtId="164" fontId="0" fillId="0" borderId="0" xfId="0" applyNumberFormat="1" applyAlignment="1">
      <alignment vertical="top"/>
    </xf>
    <xf numFmtId="164" fontId="0" fillId="0" borderId="1" xfId="0" applyNumberFormat="1" applyBorder="1" applyAlignment="1">
      <alignment vertical="top"/>
    </xf>
    <xf numFmtId="0" fontId="0" fillId="0" borderId="2" xfId="0" applyFont="1" applyBorder="1" applyAlignment="1">
      <alignment vertical="top"/>
    </xf>
    <xf numFmtId="164" fontId="0" fillId="6" borderId="2" xfId="0" applyNumberFormat="1" applyFill="1" applyBorder="1" applyAlignment="1">
      <alignment vertical="top"/>
    </xf>
    <xf numFmtId="164" fontId="0" fillId="0" borderId="2" xfId="0" applyNumberFormat="1" applyBorder="1" applyAlignment="1">
      <alignment vertical="top"/>
    </xf>
    <xf numFmtId="165" fontId="0" fillId="0" borderId="1" xfId="0" applyNumberFormat="1" applyBorder="1" applyAlignment="1">
      <alignment vertical="top"/>
    </xf>
    <xf numFmtId="0" fontId="0" fillId="0" borderId="2" xfId="0" applyBorder="1" applyAlignment="1">
      <alignment vertical="top"/>
    </xf>
    <xf numFmtId="166" fontId="0" fillId="0" borderId="1" xfId="1" applyFont="1" applyBorder="1" applyAlignment="1" applyProtection="1">
      <alignment vertical="top"/>
    </xf>
    <xf numFmtId="0" fontId="0" fillId="0" borderId="1" xfId="0" applyBorder="1" applyAlignment="1">
      <alignment vertical="top"/>
    </xf>
    <xf numFmtId="165" fontId="0" fillId="0" borderId="2" xfId="0" applyNumberFormat="1" applyBorder="1" applyAlignment="1">
      <alignment vertical="top"/>
    </xf>
    <xf numFmtId="0" fontId="2" fillId="8" borderId="1" xfId="0" applyFont="1" applyFill="1" applyBorder="1" applyAlignment="1">
      <alignment vertical="top"/>
    </xf>
    <xf numFmtId="0" fontId="0" fillId="8" borderId="1" xfId="0" applyFont="1" applyFill="1" applyBorder="1" applyAlignment="1">
      <alignment vertical="top"/>
    </xf>
    <xf numFmtId="0" fontId="0" fillId="6" borderId="1" xfId="0" applyFill="1" applyBorder="1" applyAlignment="1">
      <alignment vertical="top"/>
    </xf>
    <xf numFmtId="167" fontId="0" fillId="0" borderId="1" xfId="0" applyNumberFormat="1" applyBorder="1" applyAlignment="1">
      <alignment vertical="top"/>
    </xf>
    <xf numFmtId="9" fontId="0" fillId="0" borderId="1" xfId="2" applyFont="1" applyBorder="1" applyAlignment="1" applyProtection="1">
      <alignment vertical="top"/>
    </xf>
    <xf numFmtId="168" fontId="0" fillId="0" borderId="2" xfId="0" applyNumberFormat="1" applyBorder="1" applyAlignment="1">
      <alignment vertical="top"/>
    </xf>
    <xf numFmtId="1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169" fontId="0" fillId="0" borderId="1" xfId="2" applyNumberFormat="1" applyFont="1" applyBorder="1" applyAlignment="1" applyProtection="1">
      <alignment vertical="top"/>
    </xf>
    <xf numFmtId="167" fontId="0" fillId="0" borderId="0" xfId="0" applyNumberFormat="1" applyAlignment="1">
      <alignment vertical="top"/>
    </xf>
    <xf numFmtId="167" fontId="0" fillId="5" borderId="1" xfId="0" applyNumberFormat="1" applyFont="1" applyFill="1" applyBorder="1" applyAlignment="1">
      <alignment vertical="top"/>
    </xf>
    <xf numFmtId="167" fontId="0" fillId="6" borderId="1" xfId="0" applyNumberFormat="1" applyFill="1" applyBorder="1" applyAlignment="1">
      <alignment vertical="top"/>
    </xf>
    <xf numFmtId="0" fontId="0" fillId="9" borderId="1" xfId="0" applyFont="1" applyFill="1" applyBorder="1" applyAlignment="1">
      <alignment vertical="top"/>
    </xf>
    <xf numFmtId="0" fontId="1" fillId="7" borderId="1" xfId="0" applyFont="1" applyFill="1" applyBorder="1" applyAlignment="1">
      <alignment horizontal="center" vertical="top"/>
    </xf>
    <xf numFmtId="0" fontId="0" fillId="6" borderId="1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2" borderId="1" xfId="0" applyFont="1" applyFill="1" applyBorder="1" applyAlignment="1">
      <alignment horizontal="center" vertical="top"/>
    </xf>
    <xf numFmtId="0" fontId="0" fillId="4" borderId="1" xfId="0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top"/>
    </xf>
  </cellXfs>
  <cellStyles count="3">
    <cellStyle name="Moeda" xfId="1" builtinId="4"/>
    <cellStyle name="Normal" xfId="0" builtinId="0"/>
    <cellStyle name="Porcentagem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2D050"/>
      <rgbColor rgb="FFFFD966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zoomScaleNormal="100" workbookViewId="0">
      <selection activeCell="E28" sqref="E28"/>
    </sheetView>
  </sheetViews>
  <sheetFormatPr defaultColWidth="9.140625" defaultRowHeight="15" x14ac:dyDescent="0.25"/>
  <cols>
    <col min="1" max="1" width="29.28515625" customWidth="1"/>
    <col min="2" max="2" width="14.7109375" customWidth="1"/>
    <col min="4" max="4" width="16.42578125" customWidth="1"/>
    <col min="5" max="5" width="30.42578125" customWidth="1"/>
    <col min="6" max="6" width="11.5703125" customWidth="1"/>
    <col min="8" max="8" width="15.5703125" customWidth="1"/>
    <col min="9" max="9" width="11.5703125" customWidth="1"/>
    <col min="10" max="10" width="12.85546875" customWidth="1"/>
    <col min="11" max="11" width="36" customWidth="1"/>
    <col min="12" max="12" width="13.7109375" customWidth="1"/>
  </cols>
  <sheetData>
    <row r="3" spans="1:12" x14ac:dyDescent="0.25">
      <c r="E3" s="30"/>
      <c r="F3" s="30"/>
      <c r="I3" s="30"/>
      <c r="J3" s="30"/>
    </row>
    <row r="7" spans="1:12" x14ac:dyDescent="0.25">
      <c r="E7" s="31" t="s">
        <v>0</v>
      </c>
      <c r="F7" s="31"/>
      <c r="G7" s="1"/>
      <c r="H7" s="32" t="s">
        <v>1</v>
      </c>
      <c r="I7" s="32"/>
      <c r="J7" s="2"/>
      <c r="K7" s="33" t="s">
        <v>2</v>
      </c>
      <c r="L7" s="33"/>
    </row>
    <row r="8" spans="1:12" x14ac:dyDescent="0.25">
      <c r="E8" s="3" t="s">
        <v>35</v>
      </c>
      <c r="F8" s="4">
        <v>30.69</v>
      </c>
      <c r="G8" s="5"/>
      <c r="H8" s="3"/>
      <c r="I8" s="6"/>
      <c r="K8" s="7" t="s">
        <v>3</v>
      </c>
      <c r="L8" s="8">
        <v>86</v>
      </c>
    </row>
    <row r="9" spans="1:12" x14ac:dyDescent="0.25">
      <c r="E9" s="7" t="s">
        <v>4</v>
      </c>
      <c r="F9" s="9">
        <f>2.84+0.6</f>
        <v>3.44</v>
      </c>
      <c r="G9" s="5"/>
      <c r="H9" s="7"/>
      <c r="I9" s="10"/>
      <c r="K9" s="7" t="s">
        <v>5</v>
      </c>
      <c r="L9" s="8"/>
    </row>
    <row r="10" spans="1:12" x14ac:dyDescent="0.25">
      <c r="E10" s="11" t="s">
        <v>36</v>
      </c>
      <c r="F10" s="9">
        <v>3</v>
      </c>
      <c r="G10" s="5"/>
      <c r="H10" s="7"/>
      <c r="I10" s="9"/>
      <c r="K10" s="3" t="s">
        <v>6</v>
      </c>
      <c r="L10" s="4"/>
    </row>
    <row r="11" spans="1:12" ht="18.75" x14ac:dyDescent="0.25">
      <c r="A11" s="28" t="s">
        <v>7</v>
      </c>
      <c r="B11" s="28"/>
      <c r="E11" s="3" t="s">
        <v>37</v>
      </c>
      <c r="F11" s="12">
        <v>1</v>
      </c>
      <c r="G11" s="5"/>
      <c r="H11" s="13"/>
      <c r="I11" s="14"/>
      <c r="K11" s="3" t="s">
        <v>8</v>
      </c>
      <c r="L11" s="6">
        <v>1412</v>
      </c>
    </row>
    <row r="12" spans="1:12" x14ac:dyDescent="0.25">
      <c r="A12" s="15" t="s">
        <v>32</v>
      </c>
      <c r="B12" s="4">
        <v>116.1</v>
      </c>
      <c r="E12" s="7" t="s">
        <v>33</v>
      </c>
      <c r="F12" s="9">
        <v>25</v>
      </c>
      <c r="G12" s="5"/>
      <c r="H12" s="7"/>
      <c r="I12" s="14"/>
      <c r="K12" s="3" t="s">
        <v>30</v>
      </c>
      <c r="L12" s="6">
        <v>55</v>
      </c>
    </row>
    <row r="13" spans="1:12" x14ac:dyDescent="0.25">
      <c r="A13" s="16" t="s">
        <v>9</v>
      </c>
      <c r="B13" s="17">
        <v>1</v>
      </c>
      <c r="E13" s="3" t="s">
        <v>38</v>
      </c>
      <c r="F13" s="3">
        <v>1.2</v>
      </c>
      <c r="G13" s="5"/>
      <c r="H13" s="7"/>
      <c r="I13" s="9"/>
      <c r="K13" s="3" t="s">
        <v>31</v>
      </c>
      <c r="L13" s="6">
        <v>60</v>
      </c>
    </row>
    <row r="14" spans="1:12" x14ac:dyDescent="0.25">
      <c r="A14" s="16" t="s">
        <v>10</v>
      </c>
      <c r="B14" s="18">
        <f>B12*B13</f>
        <v>116.1</v>
      </c>
      <c r="E14" s="7" t="s">
        <v>39</v>
      </c>
      <c r="F14" s="9">
        <f>0.18+0.25+0.26+0.08</f>
        <v>0.76999999999999991</v>
      </c>
      <c r="G14" s="5"/>
      <c r="H14" s="7"/>
      <c r="I14" s="14"/>
      <c r="K14" s="7" t="s">
        <v>33</v>
      </c>
      <c r="L14" s="6"/>
    </row>
    <row r="15" spans="1:12" x14ac:dyDescent="0.25">
      <c r="A15" s="16" t="s">
        <v>11</v>
      </c>
      <c r="B15" s="19">
        <f>IFERROR(B14/L29,0)</f>
        <v>1.1609999999999999E-2</v>
      </c>
      <c r="E15" s="3" t="s">
        <v>40</v>
      </c>
      <c r="F15" s="9">
        <v>2</v>
      </c>
      <c r="G15" s="5"/>
      <c r="H15" s="3"/>
      <c r="I15" s="20"/>
      <c r="K15" s="7" t="s">
        <v>37</v>
      </c>
      <c r="L15" s="6"/>
    </row>
    <row r="16" spans="1:12" x14ac:dyDescent="0.25">
      <c r="A16" s="16" t="s">
        <v>12</v>
      </c>
      <c r="B16" s="18">
        <f>F23+L25</f>
        <v>107.88592999999999</v>
      </c>
      <c r="E16" s="7"/>
      <c r="F16" s="9"/>
      <c r="G16" s="5"/>
      <c r="H16" s="7"/>
      <c r="I16" s="9"/>
      <c r="K16" s="7" t="s">
        <v>34</v>
      </c>
      <c r="L16" s="6"/>
    </row>
    <row r="17" spans="1:15" x14ac:dyDescent="0.25">
      <c r="A17" s="16" t="s">
        <v>13</v>
      </c>
      <c r="B17" s="18">
        <f>B12-F23</f>
        <v>26.941000000000003</v>
      </c>
      <c r="E17" s="7"/>
      <c r="F17" s="9"/>
      <c r="G17" s="5"/>
      <c r="H17" s="7"/>
      <c r="I17" s="9"/>
      <c r="K17" s="7"/>
      <c r="L17" s="6"/>
    </row>
    <row r="18" spans="1:15" x14ac:dyDescent="0.25">
      <c r="A18" s="16" t="s">
        <v>14</v>
      </c>
      <c r="B18" s="21">
        <f>IFERROR(B19/B17,0)</f>
        <v>0.69510894176162719</v>
      </c>
      <c r="E18" s="7"/>
      <c r="F18" s="9"/>
      <c r="G18" s="5"/>
      <c r="H18" s="7"/>
      <c r="I18" s="9"/>
      <c r="K18" s="7"/>
      <c r="L18" s="6"/>
    </row>
    <row r="19" spans="1:15" x14ac:dyDescent="0.25">
      <c r="A19" s="16" t="s">
        <v>15</v>
      </c>
      <c r="B19" s="18">
        <f>L23*B15</f>
        <v>18.726929999999999</v>
      </c>
      <c r="E19" s="7"/>
      <c r="F19" s="9"/>
      <c r="G19" s="5"/>
      <c r="H19" s="7"/>
      <c r="I19" s="9"/>
      <c r="K19" s="7"/>
      <c r="L19" s="6"/>
    </row>
    <row r="20" spans="1:15" x14ac:dyDescent="0.25">
      <c r="A20" s="16" t="s">
        <v>16</v>
      </c>
      <c r="B20" s="18">
        <f>B12-B16</f>
        <v>8.2140700000000066</v>
      </c>
      <c r="E20" s="7"/>
      <c r="F20" s="9"/>
      <c r="G20" s="5"/>
      <c r="H20" s="7"/>
      <c r="I20" s="9"/>
      <c r="K20" s="7"/>
      <c r="L20" s="6"/>
    </row>
    <row r="21" spans="1:15" x14ac:dyDescent="0.25">
      <c r="A21" s="16" t="s">
        <v>17</v>
      </c>
      <c r="B21" s="19">
        <f>IFERROR(B20/B16,0)</f>
        <v>7.6136619483189394E-2</v>
      </c>
      <c r="E21" s="7"/>
      <c r="F21" s="9"/>
      <c r="G21" s="5"/>
      <c r="H21" s="7"/>
      <c r="I21" s="9"/>
      <c r="K21" s="7"/>
      <c r="L21" s="6"/>
    </row>
    <row r="22" spans="1:15" x14ac:dyDescent="0.25">
      <c r="A22" s="16" t="s">
        <v>18</v>
      </c>
      <c r="B22" s="19">
        <f>IFERROR(F23/B12,0)</f>
        <v>0.76795004306632209</v>
      </c>
      <c r="E22" s="7"/>
      <c r="F22" s="9"/>
      <c r="G22" s="5"/>
      <c r="H22" s="7"/>
      <c r="I22" s="9"/>
      <c r="K22" s="7"/>
      <c r="L22" s="6"/>
    </row>
    <row r="23" spans="1:15" x14ac:dyDescent="0.25">
      <c r="E23" s="3" t="s">
        <v>19</v>
      </c>
      <c r="F23" s="6">
        <f>SUM(F8:F22)+SUM(F27:F29)</f>
        <v>89.158999999999992</v>
      </c>
      <c r="G23" s="5"/>
      <c r="H23" s="3" t="s">
        <v>19</v>
      </c>
      <c r="I23" s="6">
        <f>SUM(I8:I22)</f>
        <v>0</v>
      </c>
      <c r="J23" s="2"/>
      <c r="K23" s="3" t="s">
        <v>19</v>
      </c>
      <c r="L23" s="6">
        <f>SUM(L6:L22)</f>
        <v>1613</v>
      </c>
    </row>
    <row r="24" spans="1:15" x14ac:dyDescent="0.25">
      <c r="E24" s="3"/>
      <c r="F24" s="3"/>
      <c r="H24" s="3"/>
      <c r="I24" s="3"/>
      <c r="J24" s="2"/>
      <c r="K24" s="3"/>
      <c r="L24" s="22"/>
    </row>
    <row r="25" spans="1:15" x14ac:dyDescent="0.25">
      <c r="E25" s="3" t="s">
        <v>20</v>
      </c>
      <c r="F25" s="19">
        <f>IFERROR(F23/B12,0)</f>
        <v>0.76795004306632209</v>
      </c>
      <c r="G25" s="5"/>
      <c r="H25" s="3"/>
      <c r="I25" s="6"/>
      <c r="J25" s="2"/>
      <c r="K25" s="3" t="s">
        <v>21</v>
      </c>
      <c r="L25" s="6">
        <f>IFERROR((L23*B15)/B13,0)</f>
        <v>18.726929999999999</v>
      </c>
    </row>
    <row r="27" spans="1:15" x14ac:dyDescent="0.25">
      <c r="D27" s="3" t="s">
        <v>22</v>
      </c>
      <c r="E27" s="23">
        <v>0.04</v>
      </c>
      <c r="F27" s="18">
        <f>B12*E27</f>
        <v>4.6440000000000001</v>
      </c>
      <c r="O27" s="24"/>
    </row>
    <row r="28" spans="1:15" x14ac:dyDescent="0.25">
      <c r="D28" s="3" t="s">
        <v>23</v>
      </c>
      <c r="E28" s="23">
        <v>0</v>
      </c>
      <c r="F28" s="18">
        <f>B12*E28</f>
        <v>0</v>
      </c>
    </row>
    <row r="29" spans="1:15" x14ac:dyDescent="0.25">
      <c r="D29" s="3" t="s">
        <v>24</v>
      </c>
      <c r="E29" s="23">
        <v>0.15</v>
      </c>
      <c r="F29" s="18">
        <f>B12*E29</f>
        <v>17.414999999999999</v>
      </c>
      <c r="K29" s="25" t="s">
        <v>25</v>
      </c>
      <c r="L29" s="26">
        <v>10000</v>
      </c>
      <c r="O29" s="24"/>
    </row>
    <row r="30" spans="1:15" x14ac:dyDescent="0.25">
      <c r="H30" s="29" t="s">
        <v>26</v>
      </c>
      <c r="I30" s="29"/>
    </row>
    <row r="31" spans="1:15" x14ac:dyDescent="0.25">
      <c r="H31" s="3" t="s">
        <v>2</v>
      </c>
      <c r="I31" s="6">
        <f>L25</f>
        <v>18.726929999999999</v>
      </c>
      <c r="K31" s="27" t="s">
        <v>27</v>
      </c>
      <c r="L31" s="19">
        <f>IFERROR(L23/L29,0)</f>
        <v>0.1613</v>
      </c>
    </row>
    <row r="32" spans="1:15" x14ac:dyDescent="0.25">
      <c r="H32" s="3" t="s">
        <v>0</v>
      </c>
      <c r="I32" s="6">
        <f>F23</f>
        <v>89.158999999999992</v>
      </c>
    </row>
    <row r="33" spans="8:9" x14ac:dyDescent="0.25">
      <c r="H33" s="3" t="s">
        <v>28</v>
      </c>
      <c r="I33" s="6">
        <f>SUM(I31+I32)*30%</f>
        <v>32.365778999999996</v>
      </c>
    </row>
    <row r="34" spans="8:9" x14ac:dyDescent="0.25">
      <c r="H34" s="3" t="s">
        <v>29</v>
      </c>
      <c r="I34" s="6">
        <f>SUM(I31:I33)</f>
        <v>140.25170899999998</v>
      </c>
    </row>
  </sheetData>
  <mergeCells count="7">
    <mergeCell ref="K7:L7"/>
    <mergeCell ref="A11:B11"/>
    <mergeCell ref="H30:I30"/>
    <mergeCell ref="E3:F3"/>
    <mergeCell ref="I3:J3"/>
    <mergeCell ref="E7:F7"/>
    <mergeCell ref="H7:I7"/>
  </mergeCells>
  <conditionalFormatting sqref="L31">
    <cfRule type="cellIs" dxfId="8" priority="2" operator="lessThan">
      <formula>0.3</formula>
    </cfRule>
    <cfRule type="cellIs" dxfId="7" priority="3" operator="lessThan">
      <formula>0.3</formula>
    </cfRule>
    <cfRule type="cellIs" dxfId="6" priority="4" operator="lessThan">
      <formula>0.29</formula>
    </cfRule>
    <cfRule type="cellIs" dxfId="5" priority="5" operator="lessThan">
      <formula>0.3</formula>
    </cfRule>
    <cfRule type="cellIs" dxfId="4" priority="6" operator="greaterThan">
      <formula>0.4</formula>
    </cfRule>
    <cfRule type="cellIs" dxfId="3" priority="7" operator="between">
      <formula>0.3</formula>
      <formula>0.4</formula>
    </cfRule>
    <cfRule type="cellIs" dxfId="2" priority="8" operator="lessThan">
      <formula>0.35</formula>
    </cfRule>
    <cfRule type="cellIs" dxfId="1" priority="9" operator="greaterThan">
      <formula>0.35</formula>
    </cfRule>
    <cfRule type="cellIs" dxfId="0" priority="10" operator="greaterThan">
      <formula>0.35</formula>
    </cfRule>
    <cfRule type="colorScale" priority="11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conditionalFormatting sqref="K31">
    <cfRule type="colorScale" priority="12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Precificação Produto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MATHEUS IOTOTICO CASTRO COUTINHO</dc:creator>
  <dc:description/>
  <cp:lastModifiedBy>MAGALI GOMES BRITO</cp:lastModifiedBy>
  <cp:revision>3</cp:revision>
  <dcterms:created xsi:type="dcterms:W3CDTF">2023-12-09T16:29:00Z</dcterms:created>
  <dcterms:modified xsi:type="dcterms:W3CDTF">2024-10-10T16:33:33Z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