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C:\Users\116707\Downloads\"/>
    </mc:Choice>
  </mc:AlternateContent>
  <bookViews>
    <workbookView xWindow="0" yWindow="0" windowWidth="21570" windowHeight="8775" tabRatio="812" activeTab="4"/>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l="1"/>
  <c r="BZ27" i="5" s="1"/>
  <c r="BZ8" i="5"/>
  <c r="CA9" i="5" l="1"/>
  <c r="CA27" i="5" s="1"/>
  <c r="CA8" i="5"/>
  <c r="CB9" i="5" l="1"/>
  <c r="CB27" i="5" s="1"/>
  <c r="CB8" i="5"/>
  <c r="CC9" i="5" l="1"/>
  <c r="CC27" i="5" s="1"/>
  <c r="CC8" i="5"/>
  <c r="CD9" i="5" l="1"/>
  <c r="CD27" i="5" s="1"/>
  <c r="CD8" i="5"/>
  <c r="CE9" i="5" l="1"/>
  <c r="CE27" i="5" s="1"/>
  <c r="CE8" i="5"/>
  <c r="CF9" i="5" l="1"/>
  <c r="CF27" i="5" s="1"/>
  <c r="CF8" i="5"/>
  <c r="CG9" i="5" l="1"/>
  <c r="CG27" i="5" s="1"/>
  <c r="CG8" i="5"/>
  <c r="CH9" i="5" l="1"/>
  <c r="CH27" i="5" s="1"/>
  <c r="CH8" i="5"/>
  <c r="CI9" i="5" l="1"/>
  <c r="CI27" i="5" s="1"/>
  <c r="CI8" i="5"/>
  <c r="CJ9" i="5" l="1"/>
  <c r="CJ27" i="5" s="1"/>
  <c r="CJ8" i="5"/>
  <c r="CK9" i="5" l="1"/>
  <c r="CK27" i="5" s="1"/>
  <c r="CK8" i="5"/>
  <c r="CL9" i="5" l="1"/>
  <c r="CL27" i="5" s="1"/>
  <c r="CL8" i="5"/>
  <c r="CM9" i="5" l="1"/>
  <c r="CM27" i="5" s="1"/>
  <c r="CM8" i="5"/>
  <c r="CN9" i="5" l="1"/>
  <c r="CN27" i="5" s="1"/>
  <c r="CN8" i="5"/>
  <c r="CO9" i="5" l="1"/>
  <c r="CO27" i="5" s="1"/>
  <c r="CO8" i="5"/>
  <c r="CP9" i="5" l="1"/>
  <c r="CP27" i="5" s="1"/>
  <c r="CP8" i="5"/>
  <c r="CQ9" i="5" l="1"/>
  <c r="CQ27" i="5" s="1"/>
  <c r="CQ8" i="5"/>
  <c r="CR9" i="5" l="1"/>
  <c r="CR27" i="5" s="1"/>
  <c r="CR8" i="5"/>
  <c r="CS9" i="5" l="1"/>
  <c r="CS27" i="5" s="1"/>
  <c r="CS8" i="5"/>
  <c r="CT9" i="5" l="1"/>
  <c r="CT27" i="5" s="1"/>
  <c r="CT8" i="5"/>
  <c r="CU9" i="5" l="1"/>
  <c r="CU27" i="5" s="1"/>
  <c r="CU8" i="5"/>
  <c r="CV9" i="5" l="1"/>
  <c r="CV27" i="5" s="1"/>
  <c r="CV8" i="5"/>
  <c r="CW9" i="5" l="1"/>
  <c r="CW27" i="5" s="1"/>
  <c r="CW8" i="5"/>
  <c r="CX9" i="5"/>
  <c r="CX27" i="5" s="1"/>
  <c r="CX8" i="5" l="1"/>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<sst xmlns="http://schemas.openxmlformats.org/spreadsheetml/2006/main" count="115" uniqueCount="101">
  <si>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</si>
  <si>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</si>
  <si>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</si>
  <si>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</si>
  <si>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</si>
  <si>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</si>
  <si>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</si>
  <si>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</si>
  <si>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</si>
  <si>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</si>
  <si>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</si>
  <si>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</si>
  <si>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</si>
  <si>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</si>
  <si>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</si>
  <si>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</si>
  <si>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</si>
  <si>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</si>
  <si>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</si>
  <si>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</si>
  <si>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</si>
  <si>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</si>
  <si>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</si>
  <si>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</si>
  <si>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</si>
  <si>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</si>
  <si>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</si>
  <si>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</si>
  <si>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</si>
  <si>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</si>
  <si>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</si>
  <si>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</si>
  <si>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</si>
  <si>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</si>
  <si>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</si>
  <si>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</si>
  <si>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</si>
  <si>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</si>
  <si>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</si>
  <si>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</si>
  <si>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</si>
  <si>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</si>
  <si>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</si>
  <si>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GARANTIAS EXIGIDAS PELO BANCO</t>
  </si>
  <si>
    <t>FINANCIAMENTO</t>
  </si>
  <si>
    <t>GARANTIAS</t>
  </si>
  <si>
    <t>% TAXAS</t>
  </si>
  <si>
    <t>FLUXO DE CAIXA PROJETADO</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</si>
  <si>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</si>
  <si>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</si>
  <si>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</si>
  <si>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</si>
  <si>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</si>
  <si>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</si>
  <si>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</si>
  <si>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</si>
  <si>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</si>
  <si>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</si>
  <si>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</si>
  <si>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</si>
  <si>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</si>
  <si>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</si>
  <si>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</si>
  <si>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</si>
  <si>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</si>
  <si>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</si>
  <si>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</si>
  <si>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</si>
  <si>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</si>
  <si>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</si>
  <si>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</si>
  <si>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</si>
  <si>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</si>
  <si>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</si>
  <si>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</si>
  <si>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</si>
  <si>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</si>
  <si>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</si>
  <si>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</si>
  <si>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</si>
  <si>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</si>
  <si>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</si>
  <si>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</si>
  <si>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</si>
  <si>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</si>
  <si>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</si>
  <si>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</si>
  <si>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</si>
  <si>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</si>
  <si>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</si>
  <si>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</si>
  <si>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</si>
  <si>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</si>
  <si>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</si>
  <si>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</si>
  <si>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</si>
  <si>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</si>
  <si>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</si>
  <si>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NOVO FINANCIAMENTO</t>
  </si>
  <si>
    <t>Necessidade de Formação 
de Capital de Giro</t>
  </si>
  <si>
    <t xml:space="preserve">prestação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</si>
</sst>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10" fontId="30" fillId="18" borderId="22" xfId="2" applyNumberFormat="1" applyFont="1" applyFill="1" applyBorder="1" applyAlignment="1" applyProtection="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0" fontId="29" fillId="17" borderId="0" xfId="0" applyFont="1" applyFill="1" applyAlignment="1">
      <alignment horizontal="right" vertical="center"/>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45582</c:v>
                </c:pt>
                <c:pt idx="1">
                  <c:v>45613</c:v>
                </c:pt>
                <c:pt idx="2">
                  <c:v>45643</c:v>
                </c:pt>
                <c:pt idx="3">
                  <c:v>45674</c:v>
                </c:pt>
                <c:pt idx="4">
                  <c:v>45705</c:v>
                </c:pt>
                <c:pt idx="5">
                  <c:v>45733</c:v>
                </c:pt>
                <c:pt idx="6">
                  <c:v>45764</c:v>
                </c:pt>
                <c:pt idx="7">
                  <c:v>45794</c:v>
                </c:pt>
                <c:pt idx="8">
                  <c:v>45825</c:v>
                </c:pt>
                <c:pt idx="9">
                  <c:v>45855</c:v>
                </c:pt>
                <c:pt idx="10">
                  <c:v>45886</c:v>
                </c:pt>
                <c:pt idx="11">
                  <c:v>45917</c:v>
                </c:pt>
                <c:pt idx="12">
                  <c:v>45947</c:v>
                </c:pt>
                <c:pt idx="13">
                  <c:v>45978</c:v>
                </c:pt>
                <c:pt idx="14">
                  <c:v>46008</c:v>
                </c:pt>
                <c:pt idx="15">
                  <c:v>46039</c:v>
                </c:pt>
                <c:pt idx="16">
                  <c:v>46070</c:v>
                </c:pt>
                <c:pt idx="17">
                  <c:v>46098</c:v>
                </c:pt>
                <c:pt idx="18">
                  <c:v>46129</c:v>
                </c:pt>
                <c:pt idx="19">
                  <c:v>46159</c:v>
                </c:pt>
                <c:pt idx="20">
                  <c:v>46190</c:v>
                </c:pt>
                <c:pt idx="21">
                  <c:v>46220</c:v>
                </c:pt>
                <c:pt idx="22">
                  <c:v>46251</c:v>
                </c:pt>
                <c:pt idx="23">
                  <c:v>46282</c:v>
                </c:pt>
                <c:pt idx="24">
                  <c:v>46312</c:v>
                </c:pt>
                <c:pt idx="25">
                  <c:v>46343</c:v>
                </c:pt>
                <c:pt idx="26">
                  <c:v>46373</c:v>
                </c:pt>
                <c:pt idx="27">
                  <c:v>46404</c:v>
                </c:pt>
                <c:pt idx="28">
                  <c:v>46435</c:v>
                </c:pt>
                <c:pt idx="29">
                  <c:v>46463</c:v>
                </c:pt>
                <c:pt idx="30">
                  <c:v>46494</c:v>
                </c:pt>
                <c:pt idx="31">
                  <c:v>46524</c:v>
                </c:pt>
                <c:pt idx="32">
                  <c:v>46555</c:v>
                </c:pt>
                <c:pt idx="33">
                  <c:v>46585</c:v>
                </c:pt>
                <c:pt idx="34">
                  <c:v>46616</c:v>
                </c:pt>
                <c:pt idx="35">
                  <c:v>46647</c:v>
                </c:pt>
                <c:pt idx="36">
                  <c:v>46677</c:v>
                </c:pt>
                <c:pt idx="37">
                  <c:v>46708</c:v>
                </c:pt>
                <c:pt idx="38">
                  <c:v>46738</c:v>
                </c:pt>
                <c:pt idx="39">
                  <c:v>46769</c:v>
                </c:pt>
                <c:pt idx="40">
                  <c:v>46800</c:v>
                </c:pt>
                <c:pt idx="41">
                  <c:v>46829</c:v>
                </c:pt>
                <c:pt idx="42">
                  <c:v>46860</c:v>
                </c:pt>
                <c:pt idx="43">
                  <c:v>46890</c:v>
                </c:pt>
                <c:pt idx="44">
                  <c:v>46921</c:v>
                </c:pt>
                <c:pt idx="45">
                  <c:v>46951</c:v>
                </c:pt>
                <c:pt idx="46">
                  <c:v>46982</c:v>
                </c:pt>
                <c:pt idx="47">
                  <c:v>47013</c:v>
                </c:pt>
                <c:pt idx="48">
                  <c:v>47043</c:v>
                </c:pt>
                <c:pt idx="49">
                  <c:v>47074</c:v>
                </c:pt>
                <c:pt idx="50">
                  <c:v>47104</c:v>
                </c:pt>
                <c:pt idx="51">
                  <c:v>47135</c:v>
                </c:pt>
                <c:pt idx="52">
                  <c:v>47166</c:v>
                </c:pt>
                <c:pt idx="53">
                  <c:v>47194</c:v>
                </c:pt>
                <c:pt idx="54">
                  <c:v>47225</c:v>
                </c:pt>
                <c:pt idx="55">
                  <c:v>47255</c:v>
                </c:pt>
                <c:pt idx="56">
                  <c:v>47286</c:v>
                </c:pt>
                <c:pt idx="57">
                  <c:v>47316</c:v>
                </c:pt>
                <c:pt idx="58">
                  <c:v>47347</c:v>
                </c:pt>
                <c:pt idx="59">
                  <c:v>47378</c:v>
                </c:pt>
                <c:pt idx="60">
                  <c:v>47408</c:v>
                </c:pt>
                <c:pt idx="61">
                  <c:v>47439</c:v>
                </c:pt>
                <c:pt idx="62">
                  <c:v>47469</c:v>
                </c:pt>
                <c:pt idx="63">
                  <c:v>47500</c:v>
                </c:pt>
                <c:pt idx="64">
                  <c:v>47531</c:v>
                </c:pt>
                <c:pt idx="65">
                  <c:v>47559</c:v>
                </c:pt>
                <c:pt idx="66">
                  <c:v>47590</c:v>
                </c:pt>
                <c:pt idx="67">
                  <c:v>47620</c:v>
                </c:pt>
                <c:pt idx="68">
                  <c:v>47651</c:v>
                </c:pt>
                <c:pt idx="69">
                  <c:v>47681</c:v>
                </c:pt>
                <c:pt idx="70">
                  <c:v>47712</c:v>
                </c:pt>
                <c:pt idx="71">
                  <c:v>47743</c:v>
                </c:pt>
                <c:pt idx="72">
                  <c:v>47773</c:v>
                </c:pt>
                <c:pt idx="73">
                  <c:v>47804</c:v>
                </c:pt>
                <c:pt idx="74">
                  <c:v>47834</c:v>
                </c:pt>
                <c:pt idx="75">
                  <c:v>47865</c:v>
                </c:pt>
                <c:pt idx="76">
                  <c:v>47896</c:v>
                </c:pt>
                <c:pt idx="77">
                  <c:v>47924</c:v>
                </c:pt>
                <c:pt idx="78">
                  <c:v>47955</c:v>
                </c:pt>
                <c:pt idx="79">
                  <c:v>47985</c:v>
                </c:pt>
                <c:pt idx="80">
                  <c:v>48016</c:v>
                </c:pt>
                <c:pt idx="81">
                  <c:v>48046</c:v>
                </c:pt>
                <c:pt idx="82">
                  <c:v>48077</c:v>
                </c:pt>
                <c:pt idx="83">
                  <c:v>48108</c:v>
                </c:pt>
                <c:pt idx="84">
                  <c:v>48138</c:v>
                </c:pt>
                <c:pt idx="85">
                  <c:v>48169</c:v>
                </c:pt>
                <c:pt idx="86">
                  <c:v>48199</c:v>
                </c:pt>
                <c:pt idx="87">
                  <c:v>48230</c:v>
                </c:pt>
                <c:pt idx="88">
                  <c:v>48261</c:v>
                </c:pt>
                <c:pt idx="89">
                  <c:v>48290</c:v>
                </c:pt>
                <c:pt idx="90">
                  <c:v>48321</c:v>
                </c:pt>
                <c:pt idx="91">
                  <c:v>48351</c:v>
                </c:pt>
                <c:pt idx="92">
                  <c:v>48382</c:v>
                </c:pt>
                <c:pt idx="93">
                  <c:v>48412</c:v>
                </c:pt>
                <c:pt idx="94">
                  <c:v>48443</c:v>
                </c:pt>
                <c:pt idx="95">
                  <c:v>48474</c:v>
                </c:pt>
                <c:pt idx="96">
                  <c:v>48504</c:v>
                </c:pt>
                <c:pt idx="97">
                  <c:v>48535</c:v>
                </c:pt>
                <c:pt idx="98">
                  <c:v>48565</c:v>
                </c:pt>
                <c:pt idx="99">
                  <c:v>48596</c:v>
                </c:pt>
              </c:numCache>
            </c:numRef>
          </c:cat>
          <c:val>
            <c:numRef>
              <c:f>'FLUXO PROJETADO'!$C$27:$CX$27</c:f>
              <c:numCache>
                <c:formatCode>#,##0.00;[Red]#,##0.00</c:formatCode>
                <c:ptCount val="100"/>
                <c:pt idx="0">
                  <c:v>22031</c:v>
                </c:pt>
                <c:pt idx="1">
                  <c:v>22031</c:v>
                </c:pt>
                <c:pt idx="2">
                  <c:v>22031</c:v>
                </c:pt>
                <c:pt idx="3">
                  <c:v>22031</c:v>
                </c:pt>
                <c:pt idx="4">
                  <c:v>22031</c:v>
                </c:pt>
                <c:pt idx="5">
                  <c:v>22031</c:v>
                </c:pt>
                <c:pt idx="6">
                  <c:v>22031</c:v>
                </c:pt>
                <c:pt idx="7">
                  <c:v>22031</c:v>
                </c:pt>
                <c:pt idx="8">
                  <c:v>22031</c:v>
                </c:pt>
                <c:pt idx="9">
                  <c:v>22031</c:v>
                </c:pt>
                <c:pt idx="10">
                  <c:v>22031</c:v>
                </c:pt>
                <c:pt idx="11">
                  <c:v>22031</c:v>
                </c:pt>
                <c:pt idx="12">
                  <c:v>24031</c:v>
                </c:pt>
                <c:pt idx="13">
                  <c:v>24031</c:v>
                </c:pt>
                <c:pt idx="14">
                  <c:v>24031</c:v>
                </c:pt>
                <c:pt idx="15">
                  <c:v>24031</c:v>
                </c:pt>
                <c:pt idx="16">
                  <c:v>24031</c:v>
                </c:pt>
                <c:pt idx="17">
                  <c:v>24031</c:v>
                </c:pt>
                <c:pt idx="18">
                  <c:v>24031</c:v>
                </c:pt>
                <c:pt idx="19">
                  <c:v>24031</c:v>
                </c:pt>
                <c:pt idx="20">
                  <c:v>24031</c:v>
                </c:pt>
                <c:pt idx="21">
                  <c:v>24031</c:v>
                </c:pt>
                <c:pt idx="22">
                  <c:v>24031</c:v>
                </c:pt>
                <c:pt idx="23">
                  <c:v>24031</c:v>
                </c:pt>
                <c:pt idx="24">
                  <c:v>24031</c:v>
                </c:pt>
                <c:pt idx="25">
                  <c:v>24031</c:v>
                </c:pt>
                <c:pt idx="26">
                  <c:v>24031</c:v>
                </c:pt>
                <c:pt idx="27">
                  <c:v>24031</c:v>
                </c:pt>
                <c:pt idx="28">
                  <c:v>24031</c:v>
                </c:pt>
                <c:pt idx="29">
                  <c:v>24031</c:v>
                </c:pt>
                <c:pt idx="30">
                  <c:v>24031</c:v>
                </c:pt>
                <c:pt idx="31">
                  <c:v>24031</c:v>
                </c:pt>
                <c:pt idx="32">
                  <c:v>24031</c:v>
                </c:pt>
                <c:pt idx="33">
                  <c:v>24031</c:v>
                </c:pt>
                <c:pt idx="34">
                  <c:v>24031</c:v>
                </c:pt>
                <c:pt idx="35">
                  <c:v>24031</c:v>
                </c:pt>
                <c:pt idx="36">
                  <c:v>24031</c:v>
                </c:pt>
                <c:pt idx="37">
                  <c:v>24031</c:v>
                </c:pt>
                <c:pt idx="38">
                  <c:v>24031</c:v>
                </c:pt>
                <c:pt idx="39">
                  <c:v>24031</c:v>
                </c:pt>
                <c:pt idx="40">
                  <c:v>24031</c:v>
                </c:pt>
                <c:pt idx="41">
                  <c:v>24031</c:v>
                </c:pt>
                <c:pt idx="42">
                  <c:v>24031</c:v>
                </c:pt>
                <c:pt idx="43">
                  <c:v>24031</c:v>
                </c:pt>
                <c:pt idx="44">
                  <c:v>24031</c:v>
                </c:pt>
                <c:pt idx="45">
                  <c:v>24031</c:v>
                </c:pt>
                <c:pt idx="46">
                  <c:v>24031</c:v>
                </c:pt>
                <c:pt idx="47">
                  <c:v>24031</c:v>
                </c:pt>
                <c:pt idx="48">
                  <c:v>24031</c:v>
                </c:pt>
                <c:pt idx="49">
                  <c:v>24031</c:v>
                </c:pt>
                <c:pt idx="50">
                  <c:v>24031</c:v>
                </c:pt>
                <c:pt idx="51">
                  <c:v>24031</c:v>
                </c:pt>
                <c:pt idx="52">
                  <c:v>24031</c:v>
                </c:pt>
                <c:pt idx="53">
                  <c:v>24031</c:v>
                </c:pt>
                <c:pt idx="54">
                  <c:v>24031</c:v>
                </c:pt>
                <c:pt idx="55">
                  <c:v>24031</c:v>
                </c:pt>
                <c:pt idx="56">
                  <c:v>24031</c:v>
                </c:pt>
                <c:pt idx="57">
                  <c:v>24031</c:v>
                </c:pt>
                <c:pt idx="58">
                  <c:v>24031</c:v>
                </c:pt>
                <c:pt idx="59">
                  <c:v>24031</c:v>
                </c:pt>
                <c:pt idx="60">
                  <c:v>24031</c:v>
                </c:pt>
                <c:pt idx="61">
                  <c:v>24031</c:v>
                </c:pt>
                <c:pt idx="62">
                  <c:v>24031</c:v>
                </c:pt>
                <c:pt idx="63">
                  <c:v>24031</c:v>
                </c:pt>
                <c:pt idx="64">
                  <c:v>24031</c:v>
                </c:pt>
                <c:pt idx="65">
                  <c:v>24031</c:v>
                </c:pt>
                <c:pt idx="66">
                  <c:v>24031</c:v>
                </c:pt>
                <c:pt idx="67">
                  <c:v>24031</c:v>
                </c:pt>
                <c:pt idx="68">
                  <c:v>24031</c:v>
                </c:pt>
                <c:pt idx="69">
                  <c:v>24031</c:v>
                </c:pt>
                <c:pt idx="70">
                  <c:v>24031</c:v>
                </c:pt>
                <c:pt idx="71">
                  <c:v>24031</c:v>
                </c:pt>
                <c:pt idx="72">
                  <c:v>24031</c:v>
                </c:pt>
                <c:pt idx="73">
                  <c:v>24031</c:v>
                </c:pt>
                <c:pt idx="74">
                  <c:v>24031</c:v>
                </c:pt>
                <c:pt idx="75">
                  <c:v>24031</c:v>
                </c:pt>
                <c:pt idx="76">
                  <c:v>24031</c:v>
                </c:pt>
                <c:pt idx="77">
                  <c:v>24031</c:v>
                </c:pt>
                <c:pt idx="78">
                  <c:v>24031</c:v>
                </c:pt>
                <c:pt idx="79">
                  <c:v>24031</c:v>
                </c:pt>
                <c:pt idx="80">
                  <c:v>24031</c:v>
                </c:pt>
                <c:pt idx="81">
                  <c:v>24031</c:v>
                </c:pt>
                <c:pt idx="82">
                  <c:v>24031</c:v>
                </c:pt>
                <c:pt idx="83">
                  <c:v>24031</c:v>
                </c:pt>
                <c:pt idx="84">
                  <c:v>24031</c:v>
                </c:pt>
                <c:pt idx="85">
                  <c:v>24031</c:v>
                </c:pt>
                <c:pt idx="86">
                  <c:v>24031</c:v>
                </c:pt>
                <c:pt idx="87">
                  <c:v>24031</c:v>
                </c:pt>
                <c:pt idx="88">
                  <c:v>24031</c:v>
                </c:pt>
                <c:pt idx="89">
                  <c:v>24031</c:v>
                </c:pt>
                <c:pt idx="90">
                  <c:v>24031</c:v>
                </c:pt>
                <c:pt idx="91">
                  <c:v>24031</c:v>
                </c:pt>
                <c:pt idx="92">
                  <c:v>24031</c:v>
                </c:pt>
                <c:pt idx="93">
                  <c:v>24031</c:v>
                </c:pt>
                <c:pt idx="94">
                  <c:v>24031</c:v>
                </c:pt>
                <c:pt idx="95">
                  <c:v>24031</c:v>
                </c:pt>
                <c:pt idx="96">
                  <c:v>24031</c:v>
                </c:pt>
                <c:pt idx="97">
                  <c:v>24031</c:v>
                </c:pt>
                <c:pt idx="98">
                  <c:v>24031</c:v>
                </c:pt>
                <c:pt idx="99">
                  <c:v>24031</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45582</c:v>
                </c:pt>
                <c:pt idx="1">
                  <c:v>45613</c:v>
                </c:pt>
                <c:pt idx="2">
                  <c:v>45643</c:v>
                </c:pt>
                <c:pt idx="3">
                  <c:v>45674</c:v>
                </c:pt>
                <c:pt idx="4">
                  <c:v>45705</c:v>
                </c:pt>
                <c:pt idx="5">
                  <c:v>45733</c:v>
                </c:pt>
                <c:pt idx="6">
                  <c:v>45764</c:v>
                </c:pt>
                <c:pt idx="7">
                  <c:v>45794</c:v>
                </c:pt>
                <c:pt idx="8">
                  <c:v>45825</c:v>
                </c:pt>
                <c:pt idx="9">
                  <c:v>45855</c:v>
                </c:pt>
                <c:pt idx="10">
                  <c:v>45886</c:v>
                </c:pt>
                <c:pt idx="11">
                  <c:v>45917</c:v>
                </c:pt>
                <c:pt idx="12">
                  <c:v>45947</c:v>
                </c:pt>
                <c:pt idx="13">
                  <c:v>45978</c:v>
                </c:pt>
                <c:pt idx="14">
                  <c:v>46008</c:v>
                </c:pt>
                <c:pt idx="15">
                  <c:v>46039</c:v>
                </c:pt>
                <c:pt idx="16">
                  <c:v>46070</c:v>
                </c:pt>
                <c:pt idx="17">
                  <c:v>46098</c:v>
                </c:pt>
                <c:pt idx="18">
                  <c:v>46129</c:v>
                </c:pt>
                <c:pt idx="19">
                  <c:v>46159</c:v>
                </c:pt>
                <c:pt idx="20">
                  <c:v>46190</c:v>
                </c:pt>
                <c:pt idx="21">
                  <c:v>46220</c:v>
                </c:pt>
                <c:pt idx="22">
                  <c:v>46251</c:v>
                </c:pt>
                <c:pt idx="23">
                  <c:v>46282</c:v>
                </c:pt>
                <c:pt idx="24">
                  <c:v>46312</c:v>
                </c:pt>
                <c:pt idx="25">
                  <c:v>46343</c:v>
                </c:pt>
                <c:pt idx="26">
                  <c:v>46373</c:v>
                </c:pt>
                <c:pt idx="27">
                  <c:v>46404</c:v>
                </c:pt>
                <c:pt idx="28">
                  <c:v>46435</c:v>
                </c:pt>
                <c:pt idx="29">
                  <c:v>46463</c:v>
                </c:pt>
                <c:pt idx="30">
                  <c:v>46494</c:v>
                </c:pt>
                <c:pt idx="31">
                  <c:v>46524</c:v>
                </c:pt>
                <c:pt idx="32">
                  <c:v>46555</c:v>
                </c:pt>
                <c:pt idx="33">
                  <c:v>46585</c:v>
                </c:pt>
                <c:pt idx="34">
                  <c:v>46616</c:v>
                </c:pt>
                <c:pt idx="35">
                  <c:v>46647</c:v>
                </c:pt>
                <c:pt idx="36">
                  <c:v>46677</c:v>
                </c:pt>
                <c:pt idx="37">
                  <c:v>46708</c:v>
                </c:pt>
                <c:pt idx="38">
                  <c:v>46738</c:v>
                </c:pt>
                <c:pt idx="39">
                  <c:v>46769</c:v>
                </c:pt>
                <c:pt idx="40">
                  <c:v>46800</c:v>
                </c:pt>
                <c:pt idx="41">
                  <c:v>46829</c:v>
                </c:pt>
                <c:pt idx="42">
                  <c:v>46860</c:v>
                </c:pt>
                <c:pt idx="43">
                  <c:v>46890</c:v>
                </c:pt>
                <c:pt idx="44">
                  <c:v>46921</c:v>
                </c:pt>
                <c:pt idx="45">
                  <c:v>46951</c:v>
                </c:pt>
                <c:pt idx="46">
                  <c:v>46982</c:v>
                </c:pt>
                <c:pt idx="47">
                  <c:v>47013</c:v>
                </c:pt>
                <c:pt idx="48">
                  <c:v>47043</c:v>
                </c:pt>
                <c:pt idx="49">
                  <c:v>47074</c:v>
                </c:pt>
                <c:pt idx="50">
                  <c:v>47104</c:v>
                </c:pt>
                <c:pt idx="51">
                  <c:v>47135</c:v>
                </c:pt>
                <c:pt idx="52">
                  <c:v>47166</c:v>
                </c:pt>
                <c:pt idx="53">
                  <c:v>47194</c:v>
                </c:pt>
                <c:pt idx="54">
                  <c:v>47225</c:v>
                </c:pt>
                <c:pt idx="55">
                  <c:v>47255</c:v>
                </c:pt>
                <c:pt idx="56">
                  <c:v>47286</c:v>
                </c:pt>
                <c:pt idx="57">
                  <c:v>47316</c:v>
                </c:pt>
                <c:pt idx="58">
                  <c:v>47347</c:v>
                </c:pt>
                <c:pt idx="59">
                  <c:v>47378</c:v>
                </c:pt>
                <c:pt idx="60">
                  <c:v>47408</c:v>
                </c:pt>
                <c:pt idx="61">
                  <c:v>47439</c:v>
                </c:pt>
                <c:pt idx="62">
                  <c:v>47469</c:v>
                </c:pt>
                <c:pt idx="63">
                  <c:v>47500</c:v>
                </c:pt>
                <c:pt idx="64">
                  <c:v>47531</c:v>
                </c:pt>
                <c:pt idx="65">
                  <c:v>47559</c:v>
                </c:pt>
                <c:pt idx="66">
                  <c:v>47590</c:v>
                </c:pt>
                <c:pt idx="67">
                  <c:v>47620</c:v>
                </c:pt>
                <c:pt idx="68">
                  <c:v>47651</c:v>
                </c:pt>
                <c:pt idx="69">
                  <c:v>47681</c:v>
                </c:pt>
                <c:pt idx="70">
                  <c:v>47712</c:v>
                </c:pt>
                <c:pt idx="71">
                  <c:v>47743</c:v>
                </c:pt>
                <c:pt idx="72">
                  <c:v>47773</c:v>
                </c:pt>
                <c:pt idx="73">
                  <c:v>47804</c:v>
                </c:pt>
                <c:pt idx="74">
                  <c:v>47834</c:v>
                </c:pt>
                <c:pt idx="75">
                  <c:v>47865</c:v>
                </c:pt>
                <c:pt idx="76">
                  <c:v>47896</c:v>
                </c:pt>
                <c:pt idx="77">
                  <c:v>47924</c:v>
                </c:pt>
                <c:pt idx="78">
                  <c:v>47955</c:v>
                </c:pt>
                <c:pt idx="79">
                  <c:v>47985</c:v>
                </c:pt>
                <c:pt idx="80">
                  <c:v>48016</c:v>
                </c:pt>
                <c:pt idx="81">
                  <c:v>48046</c:v>
                </c:pt>
                <c:pt idx="82">
                  <c:v>48077</c:v>
                </c:pt>
                <c:pt idx="83">
                  <c:v>48108</c:v>
                </c:pt>
                <c:pt idx="84">
                  <c:v>48138</c:v>
                </c:pt>
                <c:pt idx="85">
                  <c:v>48169</c:v>
                </c:pt>
                <c:pt idx="86">
                  <c:v>48199</c:v>
                </c:pt>
                <c:pt idx="87">
                  <c:v>48230</c:v>
                </c:pt>
                <c:pt idx="88">
                  <c:v>48261</c:v>
                </c:pt>
                <c:pt idx="89">
                  <c:v>48290</c:v>
                </c:pt>
                <c:pt idx="90">
                  <c:v>48321</c:v>
                </c:pt>
                <c:pt idx="91">
                  <c:v>48351</c:v>
                </c:pt>
                <c:pt idx="92">
                  <c:v>48382</c:v>
                </c:pt>
                <c:pt idx="93">
                  <c:v>48412</c:v>
                </c:pt>
                <c:pt idx="94">
                  <c:v>48443</c:v>
                </c:pt>
                <c:pt idx="95">
                  <c:v>48474</c:v>
                </c:pt>
                <c:pt idx="96">
                  <c:v>48504</c:v>
                </c:pt>
                <c:pt idx="97">
                  <c:v>48535</c:v>
                </c:pt>
                <c:pt idx="98">
                  <c:v>48565</c:v>
                </c:pt>
                <c:pt idx="99">
                  <c:v>48596</c:v>
                </c:pt>
              </c:numCache>
            </c:numRef>
          </c:cat>
          <c:val>
            <c:numRef>
              <c:f>'FLUXO PROJETADO'!$C$8:$CX$8</c:f>
              <c:numCache>
                <c:formatCode>#,##0.00;[Red]#,##0.00</c:formatCode>
                <c:ptCount val="100"/>
                <c:pt idx="0">
                  <c:v>487</c:v>
                </c:pt>
                <c:pt idx="1">
                  <c:v>22518</c:v>
                </c:pt>
                <c:pt idx="2">
                  <c:v>44549</c:v>
                </c:pt>
                <c:pt idx="3">
                  <c:v>66580</c:v>
                </c:pt>
                <c:pt idx="4">
                  <c:v>88611</c:v>
                </c:pt>
                <c:pt idx="5">
                  <c:v>110642</c:v>
                </c:pt>
                <c:pt idx="6">
                  <c:v>132673</c:v>
                </c:pt>
                <c:pt idx="7">
                  <c:v>154704</c:v>
                </c:pt>
                <c:pt idx="8">
                  <c:v>176735</c:v>
                </c:pt>
                <c:pt idx="9">
                  <c:v>198766</c:v>
                </c:pt>
                <c:pt idx="10">
                  <c:v>220797</c:v>
                </c:pt>
                <c:pt idx="11">
                  <c:v>242828</c:v>
                </c:pt>
                <c:pt idx="12">
                  <c:v>264859</c:v>
                </c:pt>
                <c:pt idx="13">
                  <c:v>288890</c:v>
                </c:pt>
                <c:pt idx="14">
                  <c:v>312921</c:v>
                </c:pt>
                <c:pt idx="15">
                  <c:v>336952</c:v>
                </c:pt>
                <c:pt idx="16">
                  <c:v>360983</c:v>
                </c:pt>
                <c:pt idx="17">
                  <c:v>385014</c:v>
                </c:pt>
                <c:pt idx="18">
                  <c:v>409045</c:v>
                </c:pt>
                <c:pt idx="19">
                  <c:v>433076</c:v>
                </c:pt>
                <c:pt idx="20">
                  <c:v>457107</c:v>
                </c:pt>
                <c:pt idx="21">
                  <c:v>481138</c:v>
                </c:pt>
                <c:pt idx="22">
                  <c:v>505169</c:v>
                </c:pt>
                <c:pt idx="23">
                  <c:v>529200</c:v>
                </c:pt>
                <c:pt idx="24">
                  <c:v>553231</c:v>
                </c:pt>
                <c:pt idx="25">
                  <c:v>577262</c:v>
                </c:pt>
                <c:pt idx="26">
                  <c:v>601293</c:v>
                </c:pt>
                <c:pt idx="27">
                  <c:v>625324</c:v>
                </c:pt>
                <c:pt idx="28">
                  <c:v>649355</c:v>
                </c:pt>
                <c:pt idx="29">
                  <c:v>673386</c:v>
                </c:pt>
                <c:pt idx="30">
                  <c:v>697417</c:v>
                </c:pt>
                <c:pt idx="31">
                  <c:v>721448</c:v>
                </c:pt>
                <c:pt idx="32">
                  <c:v>745479</c:v>
                </c:pt>
                <c:pt idx="33">
                  <c:v>769510</c:v>
                </c:pt>
                <c:pt idx="34">
                  <c:v>793541</c:v>
                </c:pt>
                <c:pt idx="35">
                  <c:v>817572</c:v>
                </c:pt>
                <c:pt idx="36">
                  <c:v>841603</c:v>
                </c:pt>
                <c:pt idx="37">
                  <c:v>865634</c:v>
                </c:pt>
                <c:pt idx="38">
                  <c:v>889665</c:v>
                </c:pt>
                <c:pt idx="39">
                  <c:v>913696</c:v>
                </c:pt>
                <c:pt idx="40">
                  <c:v>937727</c:v>
                </c:pt>
                <c:pt idx="41">
                  <c:v>961758</c:v>
                </c:pt>
                <c:pt idx="42">
                  <c:v>985789</c:v>
                </c:pt>
                <c:pt idx="43">
                  <c:v>1009820</c:v>
                </c:pt>
                <c:pt idx="44">
                  <c:v>1033851</c:v>
                </c:pt>
                <c:pt idx="45">
                  <c:v>1057882</c:v>
                </c:pt>
                <c:pt idx="46">
                  <c:v>1081913</c:v>
                </c:pt>
                <c:pt idx="47">
                  <c:v>1105944</c:v>
                </c:pt>
                <c:pt idx="48">
                  <c:v>1129975</c:v>
                </c:pt>
                <c:pt idx="49">
                  <c:v>1154006</c:v>
                </c:pt>
                <c:pt idx="50">
                  <c:v>1178037</c:v>
                </c:pt>
                <c:pt idx="51">
                  <c:v>1202068</c:v>
                </c:pt>
                <c:pt idx="52">
                  <c:v>1226099</c:v>
                </c:pt>
                <c:pt idx="53">
                  <c:v>1250130</c:v>
                </c:pt>
                <c:pt idx="54">
                  <c:v>1274161</c:v>
                </c:pt>
                <c:pt idx="55">
                  <c:v>1298192</c:v>
                </c:pt>
                <c:pt idx="56">
                  <c:v>1322223</c:v>
                </c:pt>
                <c:pt idx="57">
                  <c:v>1346254</c:v>
                </c:pt>
                <c:pt idx="58">
                  <c:v>1370285</c:v>
                </c:pt>
                <c:pt idx="59">
                  <c:v>1394316</c:v>
                </c:pt>
                <c:pt idx="60">
                  <c:v>1418347</c:v>
                </c:pt>
                <c:pt idx="61">
                  <c:v>1442378</c:v>
                </c:pt>
                <c:pt idx="62">
                  <c:v>1466409</c:v>
                </c:pt>
                <c:pt idx="63">
                  <c:v>1490440</c:v>
                </c:pt>
                <c:pt idx="64">
                  <c:v>1514471</c:v>
                </c:pt>
                <c:pt idx="65">
                  <c:v>1538502</c:v>
                </c:pt>
                <c:pt idx="66">
                  <c:v>1562533</c:v>
                </c:pt>
                <c:pt idx="67">
                  <c:v>1586564</c:v>
                </c:pt>
                <c:pt idx="68">
                  <c:v>1610595</c:v>
                </c:pt>
                <c:pt idx="69">
                  <c:v>1634626</c:v>
                </c:pt>
                <c:pt idx="70">
                  <c:v>1658657</c:v>
                </c:pt>
                <c:pt idx="71">
                  <c:v>1682688</c:v>
                </c:pt>
                <c:pt idx="72">
                  <c:v>1706719</c:v>
                </c:pt>
                <c:pt idx="73">
                  <c:v>1730750</c:v>
                </c:pt>
                <c:pt idx="74">
                  <c:v>1754781</c:v>
                </c:pt>
                <c:pt idx="75">
                  <c:v>1778812</c:v>
                </c:pt>
                <c:pt idx="76">
                  <c:v>1802843</c:v>
                </c:pt>
                <c:pt idx="77">
                  <c:v>1826874</c:v>
                </c:pt>
                <c:pt idx="78">
                  <c:v>1850905</c:v>
                </c:pt>
                <c:pt idx="79">
                  <c:v>1874936</c:v>
                </c:pt>
                <c:pt idx="80">
                  <c:v>1898967</c:v>
                </c:pt>
                <c:pt idx="81">
                  <c:v>1922998</c:v>
                </c:pt>
                <c:pt idx="82">
                  <c:v>1947029</c:v>
                </c:pt>
                <c:pt idx="83">
                  <c:v>1971060</c:v>
                </c:pt>
                <c:pt idx="84">
                  <c:v>1995091</c:v>
                </c:pt>
                <c:pt idx="85">
                  <c:v>2019122</c:v>
                </c:pt>
                <c:pt idx="86">
                  <c:v>2043153</c:v>
                </c:pt>
                <c:pt idx="87">
                  <c:v>2067184</c:v>
                </c:pt>
                <c:pt idx="88">
                  <c:v>2091215</c:v>
                </c:pt>
                <c:pt idx="89">
                  <c:v>2115246</c:v>
                </c:pt>
                <c:pt idx="90">
                  <c:v>2139277</c:v>
                </c:pt>
                <c:pt idx="91">
                  <c:v>2163308</c:v>
                </c:pt>
                <c:pt idx="92">
                  <c:v>2187339</c:v>
                </c:pt>
                <c:pt idx="93">
                  <c:v>2211370</c:v>
                </c:pt>
                <c:pt idx="94">
                  <c:v>2235401</c:v>
                </c:pt>
                <c:pt idx="95">
                  <c:v>2259432</c:v>
                </c:pt>
                <c:pt idx="96">
                  <c:v>2283463</c:v>
                </c:pt>
                <c:pt idx="97">
                  <c:v>2307494</c:v>
                </c:pt>
                <c:pt idx="98">
                  <c:v>2331525</c:v>
                </c:pt>
                <c:pt idx="99">
                  <c:v>2355556</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45582</c:v>
                </c:pt>
                <c:pt idx="1">
                  <c:v>45613</c:v>
                </c:pt>
                <c:pt idx="2">
                  <c:v>45643</c:v>
                </c:pt>
                <c:pt idx="3">
                  <c:v>45674</c:v>
                </c:pt>
                <c:pt idx="4">
                  <c:v>45705</c:v>
                </c:pt>
                <c:pt idx="5">
                  <c:v>45733</c:v>
                </c:pt>
                <c:pt idx="6">
                  <c:v>45764</c:v>
                </c:pt>
                <c:pt idx="7">
                  <c:v>45794</c:v>
                </c:pt>
                <c:pt idx="8">
                  <c:v>45825</c:v>
                </c:pt>
                <c:pt idx="9">
                  <c:v>45855</c:v>
                </c:pt>
                <c:pt idx="10">
                  <c:v>45886</c:v>
                </c:pt>
                <c:pt idx="11">
                  <c:v>45917</c:v>
                </c:pt>
                <c:pt idx="12">
                  <c:v>45947</c:v>
                </c:pt>
                <c:pt idx="13">
                  <c:v>45978</c:v>
                </c:pt>
                <c:pt idx="14">
                  <c:v>46008</c:v>
                </c:pt>
                <c:pt idx="15">
                  <c:v>46039</c:v>
                </c:pt>
                <c:pt idx="16">
                  <c:v>46070</c:v>
                </c:pt>
                <c:pt idx="17">
                  <c:v>46098</c:v>
                </c:pt>
                <c:pt idx="18">
                  <c:v>46129</c:v>
                </c:pt>
                <c:pt idx="19">
                  <c:v>46159</c:v>
                </c:pt>
                <c:pt idx="20">
                  <c:v>46190</c:v>
                </c:pt>
                <c:pt idx="21">
                  <c:v>46220</c:v>
                </c:pt>
                <c:pt idx="22">
                  <c:v>46251</c:v>
                </c:pt>
                <c:pt idx="23">
                  <c:v>46282</c:v>
                </c:pt>
                <c:pt idx="24">
                  <c:v>46312</c:v>
                </c:pt>
                <c:pt idx="25">
                  <c:v>46343</c:v>
                </c:pt>
                <c:pt idx="26">
                  <c:v>46373</c:v>
                </c:pt>
                <c:pt idx="27">
                  <c:v>46404</c:v>
                </c:pt>
                <c:pt idx="28">
                  <c:v>46435</c:v>
                </c:pt>
                <c:pt idx="29">
                  <c:v>46463</c:v>
                </c:pt>
                <c:pt idx="30">
                  <c:v>46494</c:v>
                </c:pt>
                <c:pt idx="31">
                  <c:v>46524</c:v>
                </c:pt>
                <c:pt idx="32">
                  <c:v>46555</c:v>
                </c:pt>
                <c:pt idx="33">
                  <c:v>46585</c:v>
                </c:pt>
                <c:pt idx="34">
                  <c:v>46616</c:v>
                </c:pt>
                <c:pt idx="35">
                  <c:v>46647</c:v>
                </c:pt>
                <c:pt idx="36">
                  <c:v>46677</c:v>
                </c:pt>
                <c:pt idx="37">
                  <c:v>46708</c:v>
                </c:pt>
                <c:pt idx="38">
                  <c:v>46738</c:v>
                </c:pt>
                <c:pt idx="39">
                  <c:v>46769</c:v>
                </c:pt>
                <c:pt idx="40">
                  <c:v>46800</c:v>
                </c:pt>
                <c:pt idx="41">
                  <c:v>46829</c:v>
                </c:pt>
                <c:pt idx="42">
                  <c:v>46860</c:v>
                </c:pt>
                <c:pt idx="43">
                  <c:v>46890</c:v>
                </c:pt>
                <c:pt idx="44">
                  <c:v>46921</c:v>
                </c:pt>
                <c:pt idx="45">
                  <c:v>46951</c:v>
                </c:pt>
                <c:pt idx="46">
                  <c:v>46982</c:v>
                </c:pt>
                <c:pt idx="47">
                  <c:v>47013</c:v>
                </c:pt>
                <c:pt idx="48">
                  <c:v>47043</c:v>
                </c:pt>
                <c:pt idx="49">
                  <c:v>47074</c:v>
                </c:pt>
                <c:pt idx="50">
                  <c:v>47104</c:v>
                </c:pt>
                <c:pt idx="51">
                  <c:v>47135</c:v>
                </c:pt>
                <c:pt idx="52">
                  <c:v>47166</c:v>
                </c:pt>
                <c:pt idx="53">
                  <c:v>47194</c:v>
                </c:pt>
                <c:pt idx="54">
                  <c:v>47225</c:v>
                </c:pt>
                <c:pt idx="55">
                  <c:v>47255</c:v>
                </c:pt>
                <c:pt idx="56">
                  <c:v>47286</c:v>
                </c:pt>
                <c:pt idx="57">
                  <c:v>47316</c:v>
                </c:pt>
                <c:pt idx="58">
                  <c:v>47347</c:v>
                </c:pt>
                <c:pt idx="59">
                  <c:v>47378</c:v>
                </c:pt>
                <c:pt idx="60">
                  <c:v>47408</c:v>
                </c:pt>
                <c:pt idx="61">
                  <c:v>47439</c:v>
                </c:pt>
                <c:pt idx="62">
                  <c:v>47469</c:v>
                </c:pt>
                <c:pt idx="63">
                  <c:v>47500</c:v>
                </c:pt>
                <c:pt idx="64">
                  <c:v>47531</c:v>
                </c:pt>
                <c:pt idx="65">
                  <c:v>47559</c:v>
                </c:pt>
                <c:pt idx="66">
                  <c:v>47590</c:v>
                </c:pt>
                <c:pt idx="67">
                  <c:v>47620</c:v>
                </c:pt>
                <c:pt idx="68">
                  <c:v>47651</c:v>
                </c:pt>
                <c:pt idx="69">
                  <c:v>47681</c:v>
                </c:pt>
                <c:pt idx="70">
                  <c:v>47712</c:v>
                </c:pt>
                <c:pt idx="71">
                  <c:v>47743</c:v>
                </c:pt>
                <c:pt idx="72">
                  <c:v>47773</c:v>
                </c:pt>
                <c:pt idx="73">
                  <c:v>47804</c:v>
                </c:pt>
                <c:pt idx="74">
                  <c:v>47834</c:v>
                </c:pt>
                <c:pt idx="75">
                  <c:v>47865</c:v>
                </c:pt>
                <c:pt idx="76">
                  <c:v>47896</c:v>
                </c:pt>
                <c:pt idx="77">
                  <c:v>47924</c:v>
                </c:pt>
                <c:pt idx="78">
                  <c:v>47955</c:v>
                </c:pt>
                <c:pt idx="79">
                  <c:v>47985</c:v>
                </c:pt>
                <c:pt idx="80">
                  <c:v>48016</c:v>
                </c:pt>
                <c:pt idx="81">
                  <c:v>48046</c:v>
                </c:pt>
                <c:pt idx="82">
                  <c:v>48077</c:v>
                </c:pt>
                <c:pt idx="83">
                  <c:v>48108</c:v>
                </c:pt>
                <c:pt idx="84">
                  <c:v>48138</c:v>
                </c:pt>
                <c:pt idx="85">
                  <c:v>48169</c:v>
                </c:pt>
                <c:pt idx="86">
                  <c:v>48199</c:v>
                </c:pt>
                <c:pt idx="87">
                  <c:v>48230</c:v>
                </c:pt>
                <c:pt idx="88">
                  <c:v>48261</c:v>
                </c:pt>
                <c:pt idx="89">
                  <c:v>48290</c:v>
                </c:pt>
                <c:pt idx="90">
                  <c:v>48321</c:v>
                </c:pt>
                <c:pt idx="91">
                  <c:v>48351</c:v>
                </c:pt>
                <c:pt idx="92">
                  <c:v>48382</c:v>
                </c:pt>
                <c:pt idx="93">
                  <c:v>48412</c:v>
                </c:pt>
                <c:pt idx="94">
                  <c:v>48443</c:v>
                </c:pt>
                <c:pt idx="95">
                  <c:v>48474</c:v>
                </c:pt>
                <c:pt idx="96">
                  <c:v>48504</c:v>
                </c:pt>
                <c:pt idx="97">
                  <c:v>48535</c:v>
                </c:pt>
                <c:pt idx="98">
                  <c:v>48565</c:v>
                </c:pt>
                <c:pt idx="99">
                  <c:v>48596</c:v>
                </c:pt>
              </c:numCache>
            </c:numRef>
          </c:cat>
          <c:val>
            <c:numRef>
              <c:f>'FLUXO PROJETADO'!$C$27:$CX$27</c:f>
              <c:numCache>
                <c:formatCode>#,##0.00;[Red]#,##0.00</c:formatCode>
                <c:ptCount val="100"/>
                <c:pt idx="0">
                  <c:v>22031</c:v>
                </c:pt>
                <c:pt idx="1">
                  <c:v>22031</c:v>
                </c:pt>
                <c:pt idx="2">
                  <c:v>22031</c:v>
                </c:pt>
                <c:pt idx="3">
                  <c:v>22031</c:v>
                </c:pt>
                <c:pt idx="4">
                  <c:v>22031</c:v>
                </c:pt>
                <c:pt idx="5">
                  <c:v>22031</c:v>
                </c:pt>
                <c:pt idx="6">
                  <c:v>22031</c:v>
                </c:pt>
                <c:pt idx="7">
                  <c:v>22031</c:v>
                </c:pt>
                <c:pt idx="8">
                  <c:v>22031</c:v>
                </c:pt>
                <c:pt idx="9">
                  <c:v>22031</c:v>
                </c:pt>
                <c:pt idx="10">
                  <c:v>22031</c:v>
                </c:pt>
                <c:pt idx="11">
                  <c:v>22031</c:v>
                </c:pt>
                <c:pt idx="12">
                  <c:v>24031</c:v>
                </c:pt>
                <c:pt idx="13">
                  <c:v>24031</c:v>
                </c:pt>
                <c:pt idx="14">
                  <c:v>24031</c:v>
                </c:pt>
                <c:pt idx="15">
                  <c:v>24031</c:v>
                </c:pt>
                <c:pt idx="16">
                  <c:v>24031</c:v>
                </c:pt>
                <c:pt idx="17">
                  <c:v>24031</c:v>
                </c:pt>
                <c:pt idx="18">
                  <c:v>24031</c:v>
                </c:pt>
                <c:pt idx="19">
                  <c:v>24031</c:v>
                </c:pt>
                <c:pt idx="20">
                  <c:v>24031</c:v>
                </c:pt>
                <c:pt idx="21">
                  <c:v>24031</c:v>
                </c:pt>
                <c:pt idx="22">
                  <c:v>24031</c:v>
                </c:pt>
                <c:pt idx="23">
                  <c:v>24031</c:v>
                </c:pt>
                <c:pt idx="24">
                  <c:v>24031</c:v>
                </c:pt>
                <c:pt idx="25">
                  <c:v>24031</c:v>
                </c:pt>
                <c:pt idx="26">
                  <c:v>24031</c:v>
                </c:pt>
                <c:pt idx="27">
                  <c:v>24031</c:v>
                </c:pt>
                <c:pt idx="28">
                  <c:v>24031</c:v>
                </c:pt>
                <c:pt idx="29">
                  <c:v>24031</c:v>
                </c:pt>
                <c:pt idx="30">
                  <c:v>24031</c:v>
                </c:pt>
                <c:pt idx="31">
                  <c:v>24031</c:v>
                </c:pt>
                <c:pt idx="32">
                  <c:v>24031</c:v>
                </c:pt>
                <c:pt idx="33">
                  <c:v>24031</c:v>
                </c:pt>
                <c:pt idx="34">
                  <c:v>24031</c:v>
                </c:pt>
                <c:pt idx="35">
                  <c:v>24031</c:v>
                </c:pt>
                <c:pt idx="36">
                  <c:v>24031</c:v>
                </c:pt>
                <c:pt idx="37">
                  <c:v>24031</c:v>
                </c:pt>
                <c:pt idx="38">
                  <c:v>24031</c:v>
                </c:pt>
                <c:pt idx="39">
                  <c:v>24031</c:v>
                </c:pt>
                <c:pt idx="40">
                  <c:v>24031</c:v>
                </c:pt>
                <c:pt idx="41">
                  <c:v>24031</c:v>
                </c:pt>
                <c:pt idx="42">
                  <c:v>24031</c:v>
                </c:pt>
                <c:pt idx="43">
                  <c:v>24031</c:v>
                </c:pt>
                <c:pt idx="44">
                  <c:v>24031</c:v>
                </c:pt>
                <c:pt idx="45">
                  <c:v>24031</c:v>
                </c:pt>
                <c:pt idx="46">
                  <c:v>24031</c:v>
                </c:pt>
                <c:pt idx="47">
                  <c:v>24031</c:v>
                </c:pt>
                <c:pt idx="48">
                  <c:v>24031</c:v>
                </c:pt>
                <c:pt idx="49">
                  <c:v>24031</c:v>
                </c:pt>
                <c:pt idx="50">
                  <c:v>24031</c:v>
                </c:pt>
                <c:pt idx="51">
                  <c:v>24031</c:v>
                </c:pt>
                <c:pt idx="52">
                  <c:v>24031</c:v>
                </c:pt>
                <c:pt idx="53">
                  <c:v>24031</c:v>
                </c:pt>
                <c:pt idx="54">
                  <c:v>24031</c:v>
                </c:pt>
                <c:pt idx="55">
                  <c:v>24031</c:v>
                </c:pt>
                <c:pt idx="56">
                  <c:v>24031</c:v>
                </c:pt>
                <c:pt idx="57">
                  <c:v>24031</c:v>
                </c:pt>
                <c:pt idx="58">
                  <c:v>24031</c:v>
                </c:pt>
                <c:pt idx="59">
                  <c:v>24031</c:v>
                </c:pt>
                <c:pt idx="60">
                  <c:v>24031</c:v>
                </c:pt>
                <c:pt idx="61">
                  <c:v>24031</c:v>
                </c:pt>
                <c:pt idx="62">
                  <c:v>24031</c:v>
                </c:pt>
                <c:pt idx="63">
                  <c:v>24031</c:v>
                </c:pt>
                <c:pt idx="64">
                  <c:v>24031</c:v>
                </c:pt>
                <c:pt idx="65">
                  <c:v>24031</c:v>
                </c:pt>
                <c:pt idx="66">
                  <c:v>24031</c:v>
                </c:pt>
                <c:pt idx="67">
                  <c:v>24031</c:v>
                </c:pt>
                <c:pt idx="68">
                  <c:v>24031</c:v>
                </c:pt>
                <c:pt idx="69">
                  <c:v>24031</c:v>
                </c:pt>
                <c:pt idx="70">
                  <c:v>24031</c:v>
                </c:pt>
                <c:pt idx="71">
                  <c:v>24031</c:v>
                </c:pt>
                <c:pt idx="72">
                  <c:v>24031</c:v>
                </c:pt>
                <c:pt idx="73">
                  <c:v>24031</c:v>
                </c:pt>
                <c:pt idx="74">
                  <c:v>24031</c:v>
                </c:pt>
                <c:pt idx="75">
                  <c:v>24031</c:v>
                </c:pt>
                <c:pt idx="76">
                  <c:v>24031</c:v>
                </c:pt>
                <c:pt idx="77">
                  <c:v>24031</c:v>
                </c:pt>
                <c:pt idx="78">
                  <c:v>24031</c:v>
                </c:pt>
                <c:pt idx="79">
                  <c:v>24031</c:v>
                </c:pt>
                <c:pt idx="80">
                  <c:v>24031</c:v>
                </c:pt>
                <c:pt idx="81">
                  <c:v>24031</c:v>
                </c:pt>
                <c:pt idx="82">
                  <c:v>24031</c:v>
                </c:pt>
                <c:pt idx="83">
                  <c:v>24031</c:v>
                </c:pt>
                <c:pt idx="84">
                  <c:v>24031</c:v>
                </c:pt>
                <c:pt idx="85">
                  <c:v>24031</c:v>
                </c:pt>
                <c:pt idx="86">
                  <c:v>24031</c:v>
                </c:pt>
                <c:pt idx="87">
                  <c:v>24031</c:v>
                </c:pt>
                <c:pt idx="88">
                  <c:v>24031</c:v>
                </c:pt>
                <c:pt idx="89">
                  <c:v>24031</c:v>
                </c:pt>
                <c:pt idx="90">
                  <c:v>24031</c:v>
                </c:pt>
                <c:pt idx="91">
                  <c:v>24031</c:v>
                </c:pt>
                <c:pt idx="92">
                  <c:v>24031</c:v>
                </c:pt>
                <c:pt idx="93">
                  <c:v>24031</c:v>
                </c:pt>
                <c:pt idx="94">
                  <c:v>24031</c:v>
                </c:pt>
                <c:pt idx="95">
                  <c:v>24031</c:v>
                </c:pt>
                <c:pt idx="96">
                  <c:v>24031</c:v>
                </c:pt>
                <c:pt idx="97">
                  <c:v>24031</c:v>
                </c:pt>
                <c:pt idx="98">
                  <c:v>24031</c:v>
                </c:pt>
                <c:pt idx="99">
                  <c:v>24031</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zoomScale="180" zoomScaleNormal="180" workbookViewId="0">
      <selection activeCell="G7" sqref="G7"/>
    </sheetView>
  </sheetViews>
  <sheetFormatPr defaultColWidth="9.140625" defaultRowHeight="12.75"/>
  <cols>
    <col min="1" max="16384" width="9.140625" style="54"/>
  </cols>
  <sheetData>
    <row r="7" spans="9:9" ht="29.25">
      <c r="I7" s="55" t="s">
        <v>97</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zoomScaleNormal="100" workbookViewId="0">
      <pane ySplit="5" topLeftCell="A6" activePane="bottomLeft" state="frozen"/>
      <selection pane="bottomLeft" activeCell="D44" sqref="D44"/>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62</v>
      </c>
      <c r="D7" s="62" t="s">
        <v>17</v>
      </c>
      <c r="E7" s="62" t="s">
        <v>28</v>
      </c>
    </row>
    <row r="8" spans="3:5" ht="15">
      <c r="C8" s="63" t="s">
        <v>63</v>
      </c>
      <c r="D8" s="67">
        <v>85000</v>
      </c>
      <c r="E8" s="67"/>
    </row>
    <row r="9" spans="3:5" ht="15">
      <c r="C9" s="63" t="s">
        <v>64</v>
      </c>
      <c r="D9" s="67">
        <v>45000</v>
      </c>
      <c r="E9" s="67"/>
    </row>
    <row r="12" spans="3:5" ht="15.75">
      <c r="C12" s="62" t="s">
        <v>13</v>
      </c>
      <c r="D12" s="62" t="s">
        <v>46</v>
      </c>
      <c r="E12" s="62" t="s">
        <v>12</v>
      </c>
    </row>
    <row r="13" spans="3:5">
      <c r="C13" s="57" t="s">
        <v>76</v>
      </c>
      <c r="D13" s="66">
        <v>1.9E-2</v>
      </c>
      <c r="E13" s="68">
        <v>0.3</v>
      </c>
    </row>
    <row r="14" spans="3:5">
      <c r="C14" s="57" t="s">
        <v>77</v>
      </c>
      <c r="D14" s="66">
        <v>1.9E-2</v>
      </c>
      <c r="E14" s="68">
        <v>0.3</v>
      </c>
    </row>
    <row r="15" spans="3:5">
      <c r="C15" s="57" t="s">
        <v>78</v>
      </c>
      <c r="D15" s="66"/>
      <c r="E15" s="68"/>
    </row>
    <row r="16" spans="3:5">
      <c r="C16" s="57" t="s">
        <v>79</v>
      </c>
      <c r="D16" s="66"/>
      <c r="E16" s="68"/>
    </row>
    <row r="17" spans="3:5">
      <c r="C17" s="57" t="s">
        <v>80</v>
      </c>
      <c r="D17" s="66"/>
      <c r="E17" s="68">
        <v>0.4</v>
      </c>
    </row>
    <row r="18" spans="3:5">
      <c r="C18" s="58"/>
    </row>
    <row r="19" spans="3:5">
      <c r="C19" s="58"/>
    </row>
    <row r="20" spans="3:5">
      <c r="C20" s="57" t="s">
        <v>81</v>
      </c>
      <c r="D20" s="69">
        <v>15000</v>
      </c>
    </row>
    <row r="21" spans="3:5">
      <c r="C21" s="58"/>
    </row>
    <row r="22" spans="3:5" ht="14.25">
      <c r="C22" s="57" t="s">
        <v>82</v>
      </c>
      <c r="D22" s="67">
        <v>6000</v>
      </c>
    </row>
    <row r="23" spans="3:5" ht="14.25">
      <c r="C23" s="57" t="s">
        <v>83</v>
      </c>
      <c r="D23" s="67">
        <v>0</v>
      </c>
    </row>
    <row r="24" spans="3:5">
      <c r="C24" s="58"/>
    </row>
    <row r="25" spans="3:5">
      <c r="C25" s="58"/>
    </row>
    <row r="26" spans="3:5">
      <c r="C26" s="58"/>
    </row>
    <row r="27" spans="3:5" ht="15.75">
      <c r="C27" s="62" t="s">
        <v>40</v>
      </c>
      <c r="D27" s="62" t="s">
        <v>25</v>
      </c>
    </row>
    <row r="28" spans="3:5">
      <c r="C28" s="57" t="s">
        <v>65</v>
      </c>
      <c r="D28" s="70"/>
    </row>
    <row r="29" spans="3:5">
      <c r="C29" s="57" t="s">
        <v>66</v>
      </c>
      <c r="D29" s="70">
        <v>1</v>
      </c>
    </row>
    <row r="30" spans="3:5">
      <c r="C30" s="57" t="s">
        <v>67</v>
      </c>
      <c r="D30" s="70"/>
    </row>
    <row r="31" spans="3:5">
      <c r="C31" s="57" t="s">
        <v>68</v>
      </c>
      <c r="D31" s="70"/>
    </row>
    <row r="32" spans="3:5">
      <c r="C32" s="57" t="s">
        <v>69</v>
      </c>
      <c r="D32" s="70"/>
    </row>
    <row r="33" spans="3:4">
      <c r="C33" s="57" t="s">
        <v>70</v>
      </c>
      <c r="D33" s="70"/>
    </row>
    <row r="34" spans="3:4">
      <c r="C34" s="57" t="s">
        <v>71</v>
      </c>
      <c r="D34" s="70"/>
    </row>
    <row r="35" spans="3:4">
      <c r="C35" s="57" t="s">
        <v>72</v>
      </c>
      <c r="D35" s="70"/>
    </row>
    <row r="36" spans="3:4">
      <c r="C36" s="57" t="s">
        <v>73</v>
      </c>
      <c r="D36" s="70"/>
    </row>
    <row r="37" spans="3:4">
      <c r="C37" s="57" t="s">
        <v>74</v>
      </c>
      <c r="D37" s="70"/>
    </row>
    <row r="38" spans="3:4">
      <c r="C38" s="57" t="s">
        <v>75</v>
      </c>
      <c r="D38" s="70"/>
    </row>
    <row r="39" spans="3:4">
      <c r="C39" s="59"/>
      <c r="D39" s="60">
        <f>SUM(D28:D38)</f>
        <v>1</v>
      </c>
    </row>
    <row r="40" spans="3:4">
      <c r="C40" s="58"/>
    </row>
    <row r="41" spans="3:4" ht="15.75">
      <c r="C41" s="62" t="s">
        <v>41</v>
      </c>
      <c r="D41" s="62" t="s">
        <v>19</v>
      </c>
    </row>
    <row r="42" spans="3:4">
      <c r="C42" s="57" t="s">
        <v>51</v>
      </c>
      <c r="D42" s="70">
        <v>0.9</v>
      </c>
    </row>
    <row r="43" spans="3:4">
      <c r="C43" s="57" t="s">
        <v>61</v>
      </c>
      <c r="D43" s="70">
        <v>0.05</v>
      </c>
    </row>
    <row r="44" spans="3:4">
      <c r="C44" s="57" t="s">
        <v>53</v>
      </c>
      <c r="D44" s="70"/>
    </row>
    <row r="45" spans="3:4">
      <c r="C45" s="57" t="s">
        <v>52</v>
      </c>
      <c r="D45" s="70"/>
    </row>
    <row r="46" spans="3:4">
      <c r="C46" s="57" t="s">
        <v>54</v>
      </c>
      <c r="D46" s="70"/>
    </row>
    <row r="47" spans="3:4">
      <c r="C47" s="57" t="s">
        <v>55</v>
      </c>
      <c r="D47" s="70"/>
    </row>
    <row r="48" spans="3:4">
      <c r="C48" s="57" t="s">
        <v>56</v>
      </c>
      <c r="D48" s="70"/>
    </row>
    <row r="49" spans="3:4">
      <c r="C49" s="57" t="s">
        <v>57</v>
      </c>
      <c r="D49" s="70"/>
    </row>
    <row r="50" spans="3:4">
      <c r="C50" s="57" t="s">
        <v>58</v>
      </c>
      <c r="D50" s="70"/>
    </row>
    <row r="51" spans="3:4">
      <c r="C51" s="57" t="s">
        <v>59</v>
      </c>
      <c r="D51" s="70"/>
    </row>
    <row r="52" spans="3:4">
      <c r="C52" s="57" t="s">
        <v>60</v>
      </c>
      <c r="D52" s="70"/>
    </row>
    <row r="53" spans="3:4">
      <c r="C53" s="64"/>
      <c r="D53" s="61">
        <f>SUM(D42:D52)</f>
        <v>0.95000000000000007</v>
      </c>
    </row>
    <row r="54" spans="3:4">
      <c r="C54" s="65"/>
    </row>
    <row r="55" spans="3:4" ht="15.75">
      <c r="C55" s="62" t="s">
        <v>42</v>
      </c>
      <c r="D55" s="62" t="s">
        <v>19</v>
      </c>
    </row>
    <row r="56" spans="3:4">
      <c r="C56" s="71"/>
      <c r="D56" s="70">
        <v>1</v>
      </c>
    </row>
    <row r="57" spans="3:4">
      <c r="C57" s="71"/>
      <c r="D57" s="70"/>
    </row>
    <row r="58" spans="3:4">
      <c r="C58" s="71"/>
      <c r="D58" s="70"/>
    </row>
    <row r="59" spans="3:4">
      <c r="C59" s="71"/>
      <c r="D59" s="70"/>
    </row>
    <row r="60" spans="3:4">
      <c r="C60" s="71"/>
      <c r="D60" s="70"/>
    </row>
    <row r="61" spans="3:4">
      <c r="C61" s="61"/>
      <c r="D61" s="60">
        <f>SUM(D56:D60)</f>
        <v>1</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B16" sqref="B16"/>
    </sheetView>
  </sheetViews>
  <sheetFormatPr defaultColWidth="9.140625" defaultRowHeight="12.75"/>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c r="A6" s="78"/>
      <c r="B6" s="117" t="s">
        <v>47</v>
      </c>
      <c r="C6" s="85">
        <f ca="1">TODAY()</f>
        <v>45582</v>
      </c>
      <c r="D6" s="77">
        <f ca="1">EDATE(C6,1)</f>
        <v>45613</v>
      </c>
      <c r="E6" s="77">
        <f t="shared" ref="E6:BP6" ca="1" si="0">EDATE(D6,1)</f>
        <v>45643</v>
      </c>
      <c r="F6" s="77">
        <f t="shared" ca="1" si="0"/>
        <v>45674</v>
      </c>
      <c r="G6" s="77">
        <f t="shared" ca="1" si="0"/>
        <v>45705</v>
      </c>
      <c r="H6" s="77">
        <f t="shared" ca="1" si="0"/>
        <v>45733</v>
      </c>
      <c r="I6" s="77">
        <f t="shared" ca="1" si="0"/>
        <v>45764</v>
      </c>
      <c r="J6" s="77">
        <f t="shared" ca="1" si="0"/>
        <v>45794</v>
      </c>
      <c r="K6" s="77">
        <f t="shared" ca="1" si="0"/>
        <v>45825</v>
      </c>
      <c r="L6" s="77">
        <f t="shared" ca="1" si="0"/>
        <v>45855</v>
      </c>
      <c r="M6" s="77">
        <f t="shared" ca="1" si="0"/>
        <v>45886</v>
      </c>
      <c r="N6" s="77">
        <f t="shared" ca="1" si="0"/>
        <v>45917</v>
      </c>
      <c r="O6" s="77">
        <f t="shared" ca="1" si="0"/>
        <v>45947</v>
      </c>
      <c r="P6" s="77">
        <f t="shared" ca="1" si="0"/>
        <v>45978</v>
      </c>
      <c r="Q6" s="77">
        <f t="shared" ca="1" si="0"/>
        <v>46008</v>
      </c>
      <c r="R6" s="77">
        <f t="shared" ca="1" si="0"/>
        <v>46039</v>
      </c>
      <c r="S6" s="77">
        <f t="shared" ca="1" si="0"/>
        <v>46070</v>
      </c>
      <c r="T6" s="77">
        <f t="shared" ca="1" si="0"/>
        <v>46098</v>
      </c>
      <c r="U6" s="77">
        <f t="shared" ca="1" si="0"/>
        <v>46129</v>
      </c>
      <c r="V6" s="77">
        <f t="shared" ca="1" si="0"/>
        <v>46159</v>
      </c>
      <c r="W6" s="77">
        <f t="shared" ca="1" si="0"/>
        <v>46190</v>
      </c>
      <c r="X6" s="77">
        <f t="shared" ca="1" si="0"/>
        <v>46220</v>
      </c>
      <c r="Y6" s="77">
        <f t="shared" ca="1" si="0"/>
        <v>46251</v>
      </c>
      <c r="Z6" s="77">
        <f t="shared" ca="1" si="0"/>
        <v>46282</v>
      </c>
      <c r="AA6" s="77">
        <f t="shared" ca="1" si="0"/>
        <v>46312</v>
      </c>
      <c r="AB6" s="77">
        <f t="shared" ca="1" si="0"/>
        <v>46343</v>
      </c>
      <c r="AC6" s="77">
        <f t="shared" ca="1" si="0"/>
        <v>46373</v>
      </c>
      <c r="AD6" s="77">
        <f t="shared" ca="1" si="0"/>
        <v>46404</v>
      </c>
      <c r="AE6" s="77">
        <f t="shared" ca="1" si="0"/>
        <v>46435</v>
      </c>
      <c r="AF6" s="77">
        <f t="shared" ca="1" si="0"/>
        <v>46463</v>
      </c>
      <c r="AG6" s="77">
        <f t="shared" ca="1" si="0"/>
        <v>46494</v>
      </c>
      <c r="AH6" s="77">
        <f t="shared" ca="1" si="0"/>
        <v>46524</v>
      </c>
      <c r="AI6" s="77">
        <f t="shared" ca="1" si="0"/>
        <v>46555</v>
      </c>
      <c r="AJ6" s="77">
        <f t="shared" ca="1" si="0"/>
        <v>46585</v>
      </c>
      <c r="AK6" s="77">
        <f t="shared" ca="1" si="0"/>
        <v>46616</v>
      </c>
      <c r="AL6" s="77">
        <f t="shared" ca="1" si="0"/>
        <v>46647</v>
      </c>
      <c r="AM6" s="77">
        <f t="shared" ca="1" si="0"/>
        <v>46677</v>
      </c>
      <c r="AN6" s="77">
        <f t="shared" ca="1" si="0"/>
        <v>46708</v>
      </c>
      <c r="AO6" s="77">
        <f t="shared" ca="1" si="0"/>
        <v>46738</v>
      </c>
      <c r="AP6" s="77">
        <f t="shared" ca="1" si="0"/>
        <v>46769</v>
      </c>
      <c r="AQ6" s="77">
        <f t="shared" ca="1" si="0"/>
        <v>46800</v>
      </c>
      <c r="AR6" s="77">
        <f t="shared" ca="1" si="0"/>
        <v>46829</v>
      </c>
      <c r="AS6" s="77">
        <f t="shared" ca="1" si="0"/>
        <v>46860</v>
      </c>
      <c r="AT6" s="77">
        <f t="shared" ca="1" si="0"/>
        <v>46890</v>
      </c>
      <c r="AU6" s="77">
        <f t="shared" ca="1" si="0"/>
        <v>46921</v>
      </c>
      <c r="AV6" s="77">
        <f t="shared" ca="1" si="0"/>
        <v>46951</v>
      </c>
      <c r="AW6" s="77">
        <f t="shared" ca="1" si="0"/>
        <v>46982</v>
      </c>
      <c r="AX6" s="77">
        <f t="shared" ca="1" si="0"/>
        <v>47013</v>
      </c>
      <c r="AY6" s="77">
        <f t="shared" ca="1" si="0"/>
        <v>47043</v>
      </c>
      <c r="AZ6" s="77">
        <f t="shared" ca="1" si="0"/>
        <v>47074</v>
      </c>
      <c r="BA6" s="77">
        <f t="shared" ca="1" si="0"/>
        <v>47104</v>
      </c>
      <c r="BB6" s="77">
        <f t="shared" ca="1" si="0"/>
        <v>47135</v>
      </c>
      <c r="BC6" s="77">
        <f t="shared" ca="1" si="0"/>
        <v>47166</v>
      </c>
      <c r="BD6" s="77">
        <f t="shared" ca="1" si="0"/>
        <v>47194</v>
      </c>
      <c r="BE6" s="77">
        <f t="shared" ca="1" si="0"/>
        <v>47225</v>
      </c>
      <c r="BF6" s="77">
        <f t="shared" ca="1" si="0"/>
        <v>47255</v>
      </c>
      <c r="BG6" s="77">
        <f t="shared" ca="1" si="0"/>
        <v>47286</v>
      </c>
      <c r="BH6" s="77">
        <f t="shared" ca="1" si="0"/>
        <v>47316</v>
      </c>
      <c r="BI6" s="77">
        <f t="shared" ca="1" si="0"/>
        <v>47347</v>
      </c>
      <c r="BJ6" s="77">
        <f t="shared" ca="1" si="0"/>
        <v>47378</v>
      </c>
      <c r="BK6" s="77">
        <f t="shared" ca="1" si="0"/>
        <v>47408</v>
      </c>
      <c r="BL6" s="77">
        <f t="shared" ca="1" si="0"/>
        <v>47439</v>
      </c>
      <c r="BM6" s="77">
        <f t="shared" ca="1" si="0"/>
        <v>47469</v>
      </c>
      <c r="BN6" s="77">
        <f t="shared" ca="1" si="0"/>
        <v>47500</v>
      </c>
      <c r="BO6" s="77">
        <f t="shared" ca="1" si="0"/>
        <v>47531</v>
      </c>
      <c r="BP6" s="77">
        <f t="shared" ca="1" si="0"/>
        <v>47559</v>
      </c>
      <c r="BQ6" s="77">
        <f t="shared" ref="BQ6:CX6" ca="1" si="1">EDATE(BP6,1)</f>
        <v>47590</v>
      </c>
      <c r="BR6" s="77">
        <f t="shared" ca="1" si="1"/>
        <v>47620</v>
      </c>
      <c r="BS6" s="77">
        <f t="shared" ca="1" si="1"/>
        <v>47651</v>
      </c>
      <c r="BT6" s="77">
        <f t="shared" ca="1" si="1"/>
        <v>47681</v>
      </c>
      <c r="BU6" s="77">
        <f t="shared" ca="1" si="1"/>
        <v>47712</v>
      </c>
      <c r="BV6" s="77">
        <f t="shared" ca="1" si="1"/>
        <v>47743</v>
      </c>
      <c r="BW6" s="77">
        <f t="shared" ca="1" si="1"/>
        <v>47773</v>
      </c>
      <c r="BX6" s="77">
        <f t="shared" ca="1" si="1"/>
        <v>47804</v>
      </c>
      <c r="BY6" s="77">
        <f t="shared" ca="1" si="1"/>
        <v>47834</v>
      </c>
      <c r="BZ6" s="77">
        <f t="shared" ca="1" si="1"/>
        <v>47865</v>
      </c>
      <c r="CA6" s="77">
        <f t="shared" ca="1" si="1"/>
        <v>47896</v>
      </c>
      <c r="CB6" s="77">
        <f t="shared" ca="1" si="1"/>
        <v>47924</v>
      </c>
      <c r="CC6" s="77">
        <f t="shared" ca="1" si="1"/>
        <v>47955</v>
      </c>
      <c r="CD6" s="77">
        <f t="shared" ca="1" si="1"/>
        <v>47985</v>
      </c>
      <c r="CE6" s="77">
        <f t="shared" ca="1" si="1"/>
        <v>48016</v>
      </c>
      <c r="CF6" s="77">
        <f t="shared" ca="1" si="1"/>
        <v>48046</v>
      </c>
      <c r="CG6" s="77">
        <f t="shared" ca="1" si="1"/>
        <v>48077</v>
      </c>
      <c r="CH6" s="77">
        <f t="shared" ca="1" si="1"/>
        <v>48108</v>
      </c>
      <c r="CI6" s="77">
        <f t="shared" ca="1" si="1"/>
        <v>48138</v>
      </c>
      <c r="CJ6" s="77">
        <f t="shared" ca="1" si="1"/>
        <v>48169</v>
      </c>
      <c r="CK6" s="77">
        <f t="shared" ca="1" si="1"/>
        <v>48199</v>
      </c>
      <c r="CL6" s="77">
        <f t="shared" ca="1" si="1"/>
        <v>48230</v>
      </c>
      <c r="CM6" s="77">
        <f t="shared" ca="1" si="1"/>
        <v>48261</v>
      </c>
      <c r="CN6" s="77">
        <f t="shared" ca="1" si="1"/>
        <v>48290</v>
      </c>
      <c r="CO6" s="77">
        <f t="shared" ca="1" si="1"/>
        <v>48321</v>
      </c>
      <c r="CP6" s="77">
        <f t="shared" ca="1" si="1"/>
        <v>48351</v>
      </c>
      <c r="CQ6" s="77">
        <f t="shared" ca="1" si="1"/>
        <v>48382</v>
      </c>
      <c r="CR6" s="77">
        <f t="shared" ca="1" si="1"/>
        <v>48412</v>
      </c>
      <c r="CS6" s="77">
        <f t="shared" ca="1" si="1"/>
        <v>48443</v>
      </c>
      <c r="CT6" s="77">
        <f t="shared" ca="1" si="1"/>
        <v>48474</v>
      </c>
      <c r="CU6" s="77">
        <f t="shared" ca="1" si="1"/>
        <v>48504</v>
      </c>
      <c r="CV6" s="77">
        <f t="shared" ca="1" si="1"/>
        <v>48535</v>
      </c>
      <c r="CW6" s="77">
        <f t="shared" ca="1" si="1"/>
        <v>48565</v>
      </c>
      <c r="CX6" s="77">
        <f t="shared" ca="1" si="1"/>
        <v>48596</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49</v>
      </c>
      <c r="C8" s="82">
        <v>487</v>
      </c>
      <c r="D8" s="75">
        <f t="shared" ref="D8:AI8" si="2">C8+C27</f>
        <v>22518</v>
      </c>
      <c r="E8" s="75">
        <f t="shared" si="2"/>
        <v>44549</v>
      </c>
      <c r="F8" s="75">
        <f t="shared" si="2"/>
        <v>66580</v>
      </c>
      <c r="G8" s="75">
        <f t="shared" si="2"/>
        <v>88611</v>
      </c>
      <c r="H8" s="75">
        <f t="shared" si="2"/>
        <v>110642</v>
      </c>
      <c r="I8" s="75">
        <f t="shared" si="2"/>
        <v>132673</v>
      </c>
      <c r="J8" s="75">
        <f t="shared" si="2"/>
        <v>154704</v>
      </c>
      <c r="K8" s="75">
        <f t="shared" si="2"/>
        <v>176735</v>
      </c>
      <c r="L8" s="75">
        <f t="shared" si="2"/>
        <v>198766</v>
      </c>
      <c r="M8" s="75">
        <f t="shared" si="2"/>
        <v>220797</v>
      </c>
      <c r="N8" s="75">
        <f t="shared" si="2"/>
        <v>242828</v>
      </c>
      <c r="O8" s="75">
        <f t="shared" si="2"/>
        <v>264859</v>
      </c>
      <c r="P8" s="75">
        <f t="shared" si="2"/>
        <v>288890</v>
      </c>
      <c r="Q8" s="75">
        <f t="shared" si="2"/>
        <v>312921</v>
      </c>
      <c r="R8" s="75">
        <f t="shared" si="2"/>
        <v>336952</v>
      </c>
      <c r="S8" s="75">
        <f t="shared" si="2"/>
        <v>360983</v>
      </c>
      <c r="T8" s="75">
        <f t="shared" si="2"/>
        <v>385014</v>
      </c>
      <c r="U8" s="75">
        <f t="shared" si="2"/>
        <v>409045</v>
      </c>
      <c r="V8" s="75">
        <f t="shared" si="2"/>
        <v>433076</v>
      </c>
      <c r="W8" s="75">
        <f t="shared" si="2"/>
        <v>457107</v>
      </c>
      <c r="X8" s="75">
        <f t="shared" si="2"/>
        <v>481138</v>
      </c>
      <c r="Y8" s="75">
        <f t="shared" si="2"/>
        <v>505169</v>
      </c>
      <c r="Z8" s="75">
        <f t="shared" si="2"/>
        <v>529200</v>
      </c>
      <c r="AA8" s="75">
        <f t="shared" si="2"/>
        <v>553231</v>
      </c>
      <c r="AB8" s="75">
        <f t="shared" si="2"/>
        <v>577262</v>
      </c>
      <c r="AC8" s="75">
        <f t="shared" si="2"/>
        <v>601293</v>
      </c>
      <c r="AD8" s="75">
        <f t="shared" si="2"/>
        <v>625324</v>
      </c>
      <c r="AE8" s="75">
        <f t="shared" si="2"/>
        <v>649355</v>
      </c>
      <c r="AF8" s="75">
        <f t="shared" si="2"/>
        <v>673386</v>
      </c>
      <c r="AG8" s="75">
        <f t="shared" si="2"/>
        <v>697417</v>
      </c>
      <c r="AH8" s="75">
        <f t="shared" si="2"/>
        <v>721448</v>
      </c>
      <c r="AI8" s="75">
        <f t="shared" si="2"/>
        <v>745479</v>
      </c>
      <c r="AJ8" s="75">
        <f t="shared" ref="AJ8:BO8" si="3">AI8+AI27</f>
        <v>769510</v>
      </c>
      <c r="AK8" s="75">
        <f t="shared" si="3"/>
        <v>793541</v>
      </c>
      <c r="AL8" s="75">
        <f t="shared" si="3"/>
        <v>817572</v>
      </c>
      <c r="AM8" s="75">
        <f t="shared" si="3"/>
        <v>841603</v>
      </c>
      <c r="AN8" s="75">
        <f t="shared" si="3"/>
        <v>865634</v>
      </c>
      <c r="AO8" s="75">
        <f t="shared" si="3"/>
        <v>889665</v>
      </c>
      <c r="AP8" s="75">
        <f t="shared" si="3"/>
        <v>913696</v>
      </c>
      <c r="AQ8" s="75">
        <f t="shared" si="3"/>
        <v>937727</v>
      </c>
      <c r="AR8" s="75">
        <f t="shared" si="3"/>
        <v>961758</v>
      </c>
      <c r="AS8" s="75">
        <f t="shared" si="3"/>
        <v>985789</v>
      </c>
      <c r="AT8" s="75">
        <f t="shared" si="3"/>
        <v>1009820</v>
      </c>
      <c r="AU8" s="75">
        <f t="shared" si="3"/>
        <v>1033851</v>
      </c>
      <c r="AV8" s="75">
        <f t="shared" si="3"/>
        <v>1057882</v>
      </c>
      <c r="AW8" s="75">
        <f t="shared" si="3"/>
        <v>1081913</v>
      </c>
      <c r="AX8" s="75">
        <f t="shared" si="3"/>
        <v>1105944</v>
      </c>
      <c r="AY8" s="75">
        <f t="shared" si="3"/>
        <v>1129975</v>
      </c>
      <c r="AZ8" s="75">
        <f t="shared" si="3"/>
        <v>1154006</v>
      </c>
      <c r="BA8" s="75">
        <f t="shared" si="3"/>
        <v>1178037</v>
      </c>
      <c r="BB8" s="75">
        <f t="shared" si="3"/>
        <v>1202068</v>
      </c>
      <c r="BC8" s="75">
        <f t="shared" si="3"/>
        <v>1226099</v>
      </c>
      <c r="BD8" s="75">
        <f t="shared" si="3"/>
        <v>1250130</v>
      </c>
      <c r="BE8" s="75">
        <f t="shared" si="3"/>
        <v>1274161</v>
      </c>
      <c r="BF8" s="75">
        <f t="shared" si="3"/>
        <v>1298192</v>
      </c>
      <c r="BG8" s="75">
        <f t="shared" si="3"/>
        <v>1322223</v>
      </c>
      <c r="BH8" s="75">
        <f t="shared" si="3"/>
        <v>1346254</v>
      </c>
      <c r="BI8" s="75">
        <f t="shared" si="3"/>
        <v>1370285</v>
      </c>
      <c r="BJ8" s="75">
        <f t="shared" si="3"/>
        <v>1394316</v>
      </c>
      <c r="BK8" s="75">
        <f t="shared" si="3"/>
        <v>1418347</v>
      </c>
      <c r="BL8" s="75">
        <f t="shared" si="3"/>
        <v>1442378</v>
      </c>
      <c r="BM8" s="75">
        <f t="shared" si="3"/>
        <v>1466409</v>
      </c>
      <c r="BN8" s="75">
        <f t="shared" si="3"/>
        <v>1490440</v>
      </c>
      <c r="BO8" s="75">
        <f t="shared" si="3"/>
        <v>1514471</v>
      </c>
      <c r="BP8" s="75">
        <f t="shared" ref="BP8:CX8" si="4">BO8+BO27</f>
        <v>1538502</v>
      </c>
      <c r="BQ8" s="75">
        <f t="shared" si="4"/>
        <v>1562533</v>
      </c>
      <c r="BR8" s="75">
        <f t="shared" si="4"/>
        <v>1586564</v>
      </c>
      <c r="BS8" s="75">
        <f t="shared" si="4"/>
        <v>1610595</v>
      </c>
      <c r="BT8" s="75">
        <f t="shared" si="4"/>
        <v>1634626</v>
      </c>
      <c r="BU8" s="75">
        <f t="shared" si="4"/>
        <v>1658657</v>
      </c>
      <c r="BV8" s="75">
        <f t="shared" si="4"/>
        <v>1682688</v>
      </c>
      <c r="BW8" s="75">
        <f t="shared" si="4"/>
        <v>1706719</v>
      </c>
      <c r="BX8" s="75">
        <f t="shared" si="4"/>
        <v>1730750</v>
      </c>
      <c r="BY8" s="75">
        <f t="shared" si="4"/>
        <v>1754781</v>
      </c>
      <c r="BZ8" s="75">
        <f t="shared" si="4"/>
        <v>1778812</v>
      </c>
      <c r="CA8" s="75">
        <f t="shared" si="4"/>
        <v>1802843</v>
      </c>
      <c r="CB8" s="75">
        <f t="shared" si="4"/>
        <v>1826874</v>
      </c>
      <c r="CC8" s="75">
        <f t="shared" si="4"/>
        <v>1850905</v>
      </c>
      <c r="CD8" s="75">
        <f t="shared" si="4"/>
        <v>1874936</v>
      </c>
      <c r="CE8" s="75">
        <f t="shared" si="4"/>
        <v>1898967</v>
      </c>
      <c r="CF8" s="75">
        <f t="shared" si="4"/>
        <v>1922998</v>
      </c>
      <c r="CG8" s="75">
        <f t="shared" si="4"/>
        <v>1947029</v>
      </c>
      <c r="CH8" s="75">
        <f t="shared" si="4"/>
        <v>1971060</v>
      </c>
      <c r="CI8" s="75">
        <f t="shared" si="4"/>
        <v>1995091</v>
      </c>
      <c r="CJ8" s="75">
        <f t="shared" si="4"/>
        <v>2019122</v>
      </c>
      <c r="CK8" s="75">
        <f t="shared" si="4"/>
        <v>2043153</v>
      </c>
      <c r="CL8" s="75">
        <f t="shared" si="4"/>
        <v>2067184</v>
      </c>
      <c r="CM8" s="75">
        <f t="shared" si="4"/>
        <v>2091215</v>
      </c>
      <c r="CN8" s="75">
        <f t="shared" si="4"/>
        <v>2115246</v>
      </c>
      <c r="CO8" s="75">
        <f t="shared" si="4"/>
        <v>2139277</v>
      </c>
      <c r="CP8" s="75">
        <f t="shared" si="4"/>
        <v>2163308</v>
      </c>
      <c r="CQ8" s="75">
        <f t="shared" si="4"/>
        <v>2187339</v>
      </c>
      <c r="CR8" s="75">
        <f t="shared" si="4"/>
        <v>2211370</v>
      </c>
      <c r="CS8" s="75">
        <f t="shared" si="4"/>
        <v>2235401</v>
      </c>
      <c r="CT8" s="75">
        <f t="shared" si="4"/>
        <v>2259432</v>
      </c>
      <c r="CU8" s="75">
        <f t="shared" si="4"/>
        <v>2283463</v>
      </c>
      <c r="CV8" s="75">
        <f t="shared" si="4"/>
        <v>2307494</v>
      </c>
      <c r="CW8" s="75">
        <f t="shared" si="4"/>
        <v>2331525</v>
      </c>
      <c r="CX8" s="75">
        <f t="shared" si="4"/>
        <v>2355556</v>
      </c>
    </row>
    <row r="9" spans="1:104" ht="15">
      <c r="A9" s="72"/>
      <c r="B9" s="84" t="s">
        <v>50</v>
      </c>
      <c r="C9" s="74">
        <f>RESULTADO!E9</f>
        <v>24031</v>
      </c>
      <c r="D9" s="74">
        <f>C9</f>
        <v>24031</v>
      </c>
      <c r="E9" s="74">
        <f t="shared" ref="E9:BP9" si="5">D9</f>
        <v>24031</v>
      </c>
      <c r="F9" s="74">
        <f t="shared" si="5"/>
        <v>24031</v>
      </c>
      <c r="G9" s="74">
        <f t="shared" si="5"/>
        <v>24031</v>
      </c>
      <c r="H9" s="74">
        <f t="shared" si="5"/>
        <v>24031</v>
      </c>
      <c r="I9" s="74">
        <f t="shared" si="5"/>
        <v>24031</v>
      </c>
      <c r="J9" s="74">
        <f t="shared" si="5"/>
        <v>24031</v>
      </c>
      <c r="K9" s="74">
        <f t="shared" si="5"/>
        <v>24031</v>
      </c>
      <c r="L9" s="74">
        <f t="shared" si="5"/>
        <v>24031</v>
      </c>
      <c r="M9" s="74">
        <f t="shared" si="5"/>
        <v>24031</v>
      </c>
      <c r="N9" s="74">
        <f t="shared" si="5"/>
        <v>24031</v>
      </c>
      <c r="O9" s="74">
        <f t="shared" si="5"/>
        <v>24031</v>
      </c>
      <c r="P9" s="74">
        <f t="shared" si="5"/>
        <v>24031</v>
      </c>
      <c r="Q9" s="74">
        <f t="shared" si="5"/>
        <v>24031</v>
      </c>
      <c r="R9" s="74">
        <f t="shared" si="5"/>
        <v>24031</v>
      </c>
      <c r="S9" s="74">
        <f t="shared" si="5"/>
        <v>24031</v>
      </c>
      <c r="T9" s="74">
        <f t="shared" si="5"/>
        <v>24031</v>
      </c>
      <c r="U9" s="74">
        <f t="shared" si="5"/>
        <v>24031</v>
      </c>
      <c r="V9" s="74">
        <f t="shared" si="5"/>
        <v>24031</v>
      </c>
      <c r="W9" s="74">
        <f t="shared" si="5"/>
        <v>24031</v>
      </c>
      <c r="X9" s="74">
        <f t="shared" si="5"/>
        <v>24031</v>
      </c>
      <c r="Y9" s="74">
        <f t="shared" si="5"/>
        <v>24031</v>
      </c>
      <c r="Z9" s="74">
        <f t="shared" si="5"/>
        <v>24031</v>
      </c>
      <c r="AA9" s="74">
        <f t="shared" si="5"/>
        <v>24031</v>
      </c>
      <c r="AB9" s="74">
        <f t="shared" si="5"/>
        <v>24031</v>
      </c>
      <c r="AC9" s="74">
        <f t="shared" si="5"/>
        <v>24031</v>
      </c>
      <c r="AD9" s="74">
        <f t="shared" si="5"/>
        <v>24031</v>
      </c>
      <c r="AE9" s="74">
        <f t="shared" si="5"/>
        <v>24031</v>
      </c>
      <c r="AF9" s="74">
        <f t="shared" si="5"/>
        <v>24031</v>
      </c>
      <c r="AG9" s="74">
        <f t="shared" si="5"/>
        <v>24031</v>
      </c>
      <c r="AH9" s="74">
        <f t="shared" si="5"/>
        <v>24031</v>
      </c>
      <c r="AI9" s="74">
        <f t="shared" si="5"/>
        <v>24031</v>
      </c>
      <c r="AJ9" s="74">
        <f t="shared" si="5"/>
        <v>24031</v>
      </c>
      <c r="AK9" s="74">
        <f t="shared" si="5"/>
        <v>24031</v>
      </c>
      <c r="AL9" s="74">
        <f t="shared" si="5"/>
        <v>24031</v>
      </c>
      <c r="AM9" s="74">
        <f t="shared" si="5"/>
        <v>24031</v>
      </c>
      <c r="AN9" s="74">
        <f t="shared" si="5"/>
        <v>24031</v>
      </c>
      <c r="AO9" s="74">
        <f t="shared" si="5"/>
        <v>24031</v>
      </c>
      <c r="AP9" s="74">
        <f t="shared" si="5"/>
        <v>24031</v>
      </c>
      <c r="AQ9" s="74">
        <f t="shared" si="5"/>
        <v>24031</v>
      </c>
      <c r="AR9" s="74">
        <f t="shared" si="5"/>
        <v>24031</v>
      </c>
      <c r="AS9" s="74">
        <f t="shared" si="5"/>
        <v>24031</v>
      </c>
      <c r="AT9" s="74">
        <f t="shared" si="5"/>
        <v>24031</v>
      </c>
      <c r="AU9" s="74">
        <f t="shared" si="5"/>
        <v>24031</v>
      </c>
      <c r="AV9" s="74">
        <f t="shared" si="5"/>
        <v>24031</v>
      </c>
      <c r="AW9" s="74">
        <f t="shared" si="5"/>
        <v>24031</v>
      </c>
      <c r="AX9" s="74">
        <f t="shared" si="5"/>
        <v>24031</v>
      </c>
      <c r="AY9" s="74">
        <f t="shared" si="5"/>
        <v>24031</v>
      </c>
      <c r="AZ9" s="74">
        <f t="shared" si="5"/>
        <v>24031</v>
      </c>
      <c r="BA9" s="74">
        <f t="shared" si="5"/>
        <v>24031</v>
      </c>
      <c r="BB9" s="74">
        <f t="shared" si="5"/>
        <v>24031</v>
      </c>
      <c r="BC9" s="74">
        <f t="shared" si="5"/>
        <v>24031</v>
      </c>
      <c r="BD9" s="74">
        <f t="shared" si="5"/>
        <v>24031</v>
      </c>
      <c r="BE9" s="74">
        <f t="shared" si="5"/>
        <v>24031</v>
      </c>
      <c r="BF9" s="74">
        <f t="shared" si="5"/>
        <v>24031</v>
      </c>
      <c r="BG9" s="74">
        <f t="shared" si="5"/>
        <v>24031</v>
      </c>
      <c r="BH9" s="74">
        <f t="shared" si="5"/>
        <v>24031</v>
      </c>
      <c r="BI9" s="74">
        <f t="shared" si="5"/>
        <v>24031</v>
      </c>
      <c r="BJ9" s="74">
        <f t="shared" si="5"/>
        <v>24031</v>
      </c>
      <c r="BK9" s="74">
        <f t="shared" si="5"/>
        <v>24031</v>
      </c>
      <c r="BL9" s="74">
        <f t="shared" si="5"/>
        <v>24031</v>
      </c>
      <c r="BM9" s="74">
        <f t="shared" si="5"/>
        <v>24031</v>
      </c>
      <c r="BN9" s="74">
        <f t="shared" si="5"/>
        <v>24031</v>
      </c>
      <c r="BO9" s="74">
        <f t="shared" si="5"/>
        <v>24031</v>
      </c>
      <c r="BP9" s="74">
        <f t="shared" si="5"/>
        <v>24031</v>
      </c>
      <c r="BQ9" s="74">
        <f t="shared" ref="BQ9:CX9" si="6">BP9</f>
        <v>24031</v>
      </c>
      <c r="BR9" s="74">
        <f t="shared" si="6"/>
        <v>24031</v>
      </c>
      <c r="BS9" s="74">
        <f t="shared" si="6"/>
        <v>24031</v>
      </c>
      <c r="BT9" s="74">
        <f t="shared" si="6"/>
        <v>24031</v>
      </c>
      <c r="BU9" s="74">
        <f t="shared" si="6"/>
        <v>24031</v>
      </c>
      <c r="BV9" s="74">
        <f t="shared" si="6"/>
        <v>24031</v>
      </c>
      <c r="BW9" s="74">
        <f t="shared" si="6"/>
        <v>24031</v>
      </c>
      <c r="BX9" s="74">
        <f t="shared" si="6"/>
        <v>24031</v>
      </c>
      <c r="BY9" s="74">
        <f t="shared" si="6"/>
        <v>24031</v>
      </c>
      <c r="BZ9" s="74">
        <f t="shared" si="6"/>
        <v>24031</v>
      </c>
      <c r="CA9" s="74">
        <f t="shared" si="6"/>
        <v>24031</v>
      </c>
      <c r="CB9" s="74">
        <f t="shared" si="6"/>
        <v>24031</v>
      </c>
      <c r="CC9" s="74">
        <f t="shared" si="6"/>
        <v>24031</v>
      </c>
      <c r="CD9" s="74">
        <f t="shared" si="6"/>
        <v>24031</v>
      </c>
      <c r="CE9" s="74">
        <f t="shared" si="6"/>
        <v>24031</v>
      </c>
      <c r="CF9" s="74">
        <f t="shared" si="6"/>
        <v>24031</v>
      </c>
      <c r="CG9" s="74">
        <f t="shared" si="6"/>
        <v>24031</v>
      </c>
      <c r="CH9" s="74">
        <f t="shared" si="6"/>
        <v>24031</v>
      </c>
      <c r="CI9" s="74">
        <f t="shared" si="6"/>
        <v>24031</v>
      </c>
      <c r="CJ9" s="74">
        <f t="shared" si="6"/>
        <v>24031</v>
      </c>
      <c r="CK9" s="74">
        <f t="shared" si="6"/>
        <v>24031</v>
      </c>
      <c r="CL9" s="74">
        <f t="shared" si="6"/>
        <v>24031</v>
      </c>
      <c r="CM9" s="74">
        <f t="shared" si="6"/>
        <v>24031</v>
      </c>
      <c r="CN9" s="74">
        <f t="shared" si="6"/>
        <v>24031</v>
      </c>
      <c r="CO9" s="74">
        <f t="shared" si="6"/>
        <v>24031</v>
      </c>
      <c r="CP9" s="74">
        <f t="shared" si="6"/>
        <v>24031</v>
      </c>
      <c r="CQ9" s="74">
        <f t="shared" si="6"/>
        <v>24031</v>
      </c>
      <c r="CR9" s="74">
        <f t="shared" si="6"/>
        <v>24031</v>
      </c>
      <c r="CS9" s="74">
        <f t="shared" si="6"/>
        <v>24031</v>
      </c>
      <c r="CT9" s="74">
        <f t="shared" si="6"/>
        <v>24031</v>
      </c>
      <c r="CU9" s="74">
        <f t="shared" si="6"/>
        <v>24031</v>
      </c>
      <c r="CV9" s="74">
        <f t="shared" si="6"/>
        <v>24031</v>
      </c>
      <c r="CW9" s="74">
        <f t="shared" si="6"/>
        <v>24031</v>
      </c>
      <c r="CX9" s="74">
        <f t="shared" si="6"/>
        <v>24031</v>
      </c>
      <c r="CY9" s="72"/>
      <c r="CZ9" s="72"/>
    </row>
    <row r="10" spans="1:104" ht="15">
      <c r="A10" s="72"/>
      <c r="B10" s="83" t="s">
        <v>23</v>
      </c>
      <c r="C10" s="76">
        <f t="shared" ref="C10:AH10" si="7">-SUM(C11:C26)</f>
        <v>-2000</v>
      </c>
      <c r="D10" s="76">
        <f t="shared" si="7"/>
        <v>-2000</v>
      </c>
      <c r="E10" s="76">
        <f t="shared" si="7"/>
        <v>-2000</v>
      </c>
      <c r="F10" s="76">
        <f t="shared" si="7"/>
        <v>-2000</v>
      </c>
      <c r="G10" s="76">
        <f t="shared" si="7"/>
        <v>-2000</v>
      </c>
      <c r="H10" s="76">
        <f t="shared" si="7"/>
        <v>-2000</v>
      </c>
      <c r="I10" s="76">
        <f t="shared" si="7"/>
        <v>-2000</v>
      </c>
      <c r="J10" s="76">
        <f t="shared" si="7"/>
        <v>-2000</v>
      </c>
      <c r="K10" s="76">
        <f t="shared" si="7"/>
        <v>-2000</v>
      </c>
      <c r="L10" s="76">
        <f t="shared" si="7"/>
        <v>-2000</v>
      </c>
      <c r="M10" s="76">
        <f t="shared" si="7"/>
        <v>-2000</v>
      </c>
      <c r="N10" s="76">
        <f t="shared" si="7"/>
        <v>-2000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t="s">
        <v>100</v>
      </c>
      <c r="C11" s="80">
        <v>2000</v>
      </c>
      <c r="D11" s="80">
        <v>2000</v>
      </c>
      <c r="E11" s="80">
        <v>2000</v>
      </c>
      <c r="F11" s="80">
        <v>2000</v>
      </c>
      <c r="G11" s="80">
        <v>2000</v>
      </c>
      <c r="H11" s="80">
        <v>2000</v>
      </c>
      <c r="I11" s="80">
        <v>2000</v>
      </c>
      <c r="J11" s="80">
        <v>2000</v>
      </c>
      <c r="K11" s="80">
        <v>2000</v>
      </c>
      <c r="L11" s="80">
        <v>2000</v>
      </c>
      <c r="M11" s="80">
        <v>2000</v>
      </c>
      <c r="N11" s="80">
        <v>2000</v>
      </c>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98</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22031</v>
      </c>
      <c r="D27" s="76">
        <f t="shared" ref="D27:BO27" si="11">D9+D10</f>
        <v>22031</v>
      </c>
      <c r="E27" s="76">
        <f t="shared" si="11"/>
        <v>22031</v>
      </c>
      <c r="F27" s="76">
        <f t="shared" si="11"/>
        <v>22031</v>
      </c>
      <c r="G27" s="76">
        <f t="shared" si="11"/>
        <v>22031</v>
      </c>
      <c r="H27" s="76">
        <f t="shared" si="11"/>
        <v>22031</v>
      </c>
      <c r="I27" s="76">
        <f t="shared" si="11"/>
        <v>22031</v>
      </c>
      <c r="J27" s="76">
        <f t="shared" si="11"/>
        <v>22031</v>
      </c>
      <c r="K27" s="76">
        <f t="shared" si="11"/>
        <v>22031</v>
      </c>
      <c r="L27" s="76">
        <f t="shared" si="11"/>
        <v>22031</v>
      </c>
      <c r="M27" s="76">
        <f t="shared" si="11"/>
        <v>22031</v>
      </c>
      <c r="N27" s="76">
        <f t="shared" si="11"/>
        <v>22031</v>
      </c>
      <c r="O27" s="76">
        <f t="shared" si="11"/>
        <v>24031</v>
      </c>
      <c r="P27" s="76">
        <f t="shared" si="11"/>
        <v>24031</v>
      </c>
      <c r="Q27" s="76">
        <f t="shared" si="11"/>
        <v>24031</v>
      </c>
      <c r="R27" s="76">
        <f t="shared" si="11"/>
        <v>24031</v>
      </c>
      <c r="S27" s="76">
        <f t="shared" si="11"/>
        <v>24031</v>
      </c>
      <c r="T27" s="76">
        <f t="shared" si="11"/>
        <v>24031</v>
      </c>
      <c r="U27" s="76">
        <f t="shared" si="11"/>
        <v>24031</v>
      </c>
      <c r="V27" s="76">
        <f t="shared" si="11"/>
        <v>24031</v>
      </c>
      <c r="W27" s="76">
        <f t="shared" si="11"/>
        <v>24031</v>
      </c>
      <c r="X27" s="76">
        <f t="shared" si="11"/>
        <v>24031</v>
      </c>
      <c r="Y27" s="76">
        <f t="shared" si="11"/>
        <v>24031</v>
      </c>
      <c r="Z27" s="76">
        <f t="shared" si="11"/>
        <v>24031</v>
      </c>
      <c r="AA27" s="76">
        <f t="shared" si="11"/>
        <v>24031</v>
      </c>
      <c r="AB27" s="76">
        <f t="shared" si="11"/>
        <v>24031</v>
      </c>
      <c r="AC27" s="76">
        <f t="shared" si="11"/>
        <v>24031</v>
      </c>
      <c r="AD27" s="76">
        <f t="shared" si="11"/>
        <v>24031</v>
      </c>
      <c r="AE27" s="76">
        <f t="shared" si="11"/>
        <v>24031</v>
      </c>
      <c r="AF27" s="76">
        <f t="shared" si="11"/>
        <v>24031</v>
      </c>
      <c r="AG27" s="76">
        <f t="shared" si="11"/>
        <v>24031</v>
      </c>
      <c r="AH27" s="76">
        <f t="shared" si="11"/>
        <v>24031</v>
      </c>
      <c r="AI27" s="76">
        <f t="shared" si="11"/>
        <v>24031</v>
      </c>
      <c r="AJ27" s="76">
        <f t="shared" si="11"/>
        <v>24031</v>
      </c>
      <c r="AK27" s="76">
        <f t="shared" si="11"/>
        <v>24031</v>
      </c>
      <c r="AL27" s="76">
        <f t="shared" si="11"/>
        <v>24031</v>
      </c>
      <c r="AM27" s="76">
        <f t="shared" si="11"/>
        <v>24031</v>
      </c>
      <c r="AN27" s="76">
        <f t="shared" si="11"/>
        <v>24031</v>
      </c>
      <c r="AO27" s="76">
        <f t="shared" si="11"/>
        <v>24031</v>
      </c>
      <c r="AP27" s="76">
        <f t="shared" si="11"/>
        <v>24031</v>
      </c>
      <c r="AQ27" s="76">
        <f t="shared" si="11"/>
        <v>24031</v>
      </c>
      <c r="AR27" s="76">
        <f t="shared" si="11"/>
        <v>24031</v>
      </c>
      <c r="AS27" s="76">
        <f t="shared" si="11"/>
        <v>24031</v>
      </c>
      <c r="AT27" s="76">
        <f t="shared" si="11"/>
        <v>24031</v>
      </c>
      <c r="AU27" s="76">
        <f t="shared" si="11"/>
        <v>24031</v>
      </c>
      <c r="AV27" s="76">
        <f t="shared" si="11"/>
        <v>24031</v>
      </c>
      <c r="AW27" s="76">
        <f t="shared" si="11"/>
        <v>24031</v>
      </c>
      <c r="AX27" s="76">
        <f t="shared" si="11"/>
        <v>24031</v>
      </c>
      <c r="AY27" s="76">
        <f t="shared" si="11"/>
        <v>24031</v>
      </c>
      <c r="AZ27" s="76">
        <f t="shared" si="11"/>
        <v>24031</v>
      </c>
      <c r="BA27" s="76">
        <f t="shared" si="11"/>
        <v>24031</v>
      </c>
      <c r="BB27" s="76">
        <f t="shared" si="11"/>
        <v>24031</v>
      </c>
      <c r="BC27" s="76">
        <f t="shared" si="11"/>
        <v>24031</v>
      </c>
      <c r="BD27" s="76">
        <f t="shared" si="11"/>
        <v>24031</v>
      </c>
      <c r="BE27" s="76">
        <f t="shared" si="11"/>
        <v>24031</v>
      </c>
      <c r="BF27" s="76">
        <f t="shared" si="11"/>
        <v>24031</v>
      </c>
      <c r="BG27" s="76">
        <f t="shared" si="11"/>
        <v>24031</v>
      </c>
      <c r="BH27" s="76">
        <f t="shared" si="11"/>
        <v>24031</v>
      </c>
      <c r="BI27" s="76">
        <f t="shared" si="11"/>
        <v>24031</v>
      </c>
      <c r="BJ27" s="76">
        <f t="shared" si="11"/>
        <v>24031</v>
      </c>
      <c r="BK27" s="76">
        <f t="shared" si="11"/>
        <v>24031</v>
      </c>
      <c r="BL27" s="76">
        <f t="shared" si="11"/>
        <v>24031</v>
      </c>
      <c r="BM27" s="76">
        <f t="shared" si="11"/>
        <v>24031</v>
      </c>
      <c r="BN27" s="76">
        <f t="shared" si="11"/>
        <v>24031</v>
      </c>
      <c r="BO27" s="76">
        <f t="shared" si="11"/>
        <v>24031</v>
      </c>
      <c r="BP27" s="76">
        <f t="shared" ref="BP27:CX27" si="12">BP9+BP10</f>
        <v>24031</v>
      </c>
      <c r="BQ27" s="76">
        <f t="shared" si="12"/>
        <v>24031</v>
      </c>
      <c r="BR27" s="76">
        <f t="shared" si="12"/>
        <v>24031</v>
      </c>
      <c r="BS27" s="76">
        <f t="shared" si="12"/>
        <v>24031</v>
      </c>
      <c r="BT27" s="76">
        <f t="shared" si="12"/>
        <v>24031</v>
      </c>
      <c r="BU27" s="76">
        <f t="shared" si="12"/>
        <v>24031</v>
      </c>
      <c r="BV27" s="76">
        <f t="shared" si="12"/>
        <v>24031</v>
      </c>
      <c r="BW27" s="76">
        <f t="shared" si="12"/>
        <v>24031</v>
      </c>
      <c r="BX27" s="76">
        <f t="shared" si="12"/>
        <v>24031</v>
      </c>
      <c r="BY27" s="76">
        <f t="shared" si="12"/>
        <v>24031</v>
      </c>
      <c r="BZ27" s="76">
        <f t="shared" si="12"/>
        <v>24031</v>
      </c>
      <c r="CA27" s="76">
        <f t="shared" si="12"/>
        <v>24031</v>
      </c>
      <c r="CB27" s="76">
        <f t="shared" si="12"/>
        <v>24031</v>
      </c>
      <c r="CC27" s="76">
        <f t="shared" si="12"/>
        <v>24031</v>
      </c>
      <c r="CD27" s="76">
        <f t="shared" si="12"/>
        <v>24031</v>
      </c>
      <c r="CE27" s="76">
        <f t="shared" si="12"/>
        <v>24031</v>
      </c>
      <c r="CF27" s="76">
        <f t="shared" si="12"/>
        <v>24031</v>
      </c>
      <c r="CG27" s="76">
        <f t="shared" si="12"/>
        <v>24031</v>
      </c>
      <c r="CH27" s="76">
        <f t="shared" si="12"/>
        <v>24031</v>
      </c>
      <c r="CI27" s="76">
        <f t="shared" si="12"/>
        <v>24031</v>
      </c>
      <c r="CJ27" s="76">
        <f t="shared" si="12"/>
        <v>24031</v>
      </c>
      <c r="CK27" s="76">
        <f t="shared" si="12"/>
        <v>24031</v>
      </c>
      <c r="CL27" s="76">
        <f t="shared" si="12"/>
        <v>24031</v>
      </c>
      <c r="CM27" s="76">
        <f t="shared" si="12"/>
        <v>24031</v>
      </c>
      <c r="CN27" s="76">
        <f t="shared" si="12"/>
        <v>24031</v>
      </c>
      <c r="CO27" s="76">
        <f t="shared" si="12"/>
        <v>24031</v>
      </c>
      <c r="CP27" s="76">
        <f t="shared" si="12"/>
        <v>24031</v>
      </c>
      <c r="CQ27" s="76">
        <f t="shared" si="12"/>
        <v>24031</v>
      </c>
      <c r="CR27" s="76">
        <f t="shared" si="12"/>
        <v>24031</v>
      </c>
      <c r="CS27" s="76">
        <f t="shared" si="12"/>
        <v>24031</v>
      </c>
      <c r="CT27" s="76">
        <f t="shared" si="12"/>
        <v>24031</v>
      </c>
      <c r="CU27" s="76">
        <f t="shared" si="12"/>
        <v>24031</v>
      </c>
      <c r="CV27" s="76">
        <f t="shared" si="12"/>
        <v>24031</v>
      </c>
      <c r="CW27" s="76">
        <f t="shared" si="12"/>
        <v>24031</v>
      </c>
      <c r="CX27" s="76">
        <f t="shared" si="12"/>
        <v>24031</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zoomScaleNormal="100" workbookViewId="0">
      <selection activeCell="P12" sqref="P12"/>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45582</v>
      </c>
      <c r="D6" s="88"/>
      <c r="E6" s="88"/>
      <c r="G6" s="94" t="s">
        <v>48</v>
      </c>
      <c r="H6" s="94"/>
      <c r="I6" s="92"/>
      <c r="J6" s="92"/>
      <c r="L6" s="94" t="s">
        <v>84</v>
      </c>
    </row>
    <row r="7" spans="1:16" ht="12.75" customHeight="1">
      <c r="D7" s="98" t="s">
        <v>95</v>
      </c>
      <c r="E7" s="99">
        <f>MEMÓRIA!G39</f>
        <v>85000</v>
      </c>
      <c r="G7" s="102"/>
      <c r="H7" s="102"/>
      <c r="I7" s="103" t="s">
        <v>88</v>
      </c>
      <c r="J7" s="106">
        <f>DADOS!D22</f>
        <v>6000</v>
      </c>
      <c r="M7" s="93"/>
      <c r="N7" s="95"/>
      <c r="O7" s="107" t="s">
        <v>85</v>
      </c>
      <c r="P7" s="106">
        <f>IF(MEMÓRIA!H26&lt;0,0,(RESULTADO!E8/30)*MEMÓRIA!H26)</f>
        <v>49384.5</v>
      </c>
    </row>
    <row r="8" spans="1:16" ht="12.75" customHeight="1">
      <c r="D8" s="100" t="s">
        <v>96</v>
      </c>
      <c r="E8" s="99">
        <f>SUM(MEMÓRIA!F4:F5)</f>
        <v>60969</v>
      </c>
      <c r="G8" s="102"/>
      <c r="H8" s="102"/>
      <c r="I8" s="103" t="s">
        <v>89</v>
      </c>
      <c r="J8" s="106">
        <f>DADOS!D23</f>
        <v>0</v>
      </c>
      <c r="N8" s="92"/>
      <c r="O8" s="108" t="s">
        <v>83</v>
      </c>
      <c r="P8" s="106">
        <f>DADOS!D23</f>
        <v>0</v>
      </c>
    </row>
    <row r="9" spans="1:16" ht="15" customHeight="1">
      <c r="C9" s="124" t="s">
        <v>93</v>
      </c>
      <c r="D9" s="125"/>
      <c r="E9" s="119">
        <f>E7-E8</f>
        <v>24031</v>
      </c>
      <c r="G9" s="102"/>
      <c r="H9" s="104"/>
      <c r="I9" s="105" t="s">
        <v>90</v>
      </c>
      <c r="J9" s="106">
        <f>SUM(J7:J8)</f>
        <v>6000</v>
      </c>
      <c r="M9" s="127" t="s">
        <v>99</v>
      </c>
      <c r="N9" s="127"/>
      <c r="O9" s="128"/>
      <c r="P9" s="131">
        <f>IF(P7-P8&lt;0,0,P7-P8)</f>
        <v>49384.5</v>
      </c>
    </row>
    <row r="10" spans="1:16" ht="15" customHeight="1">
      <c r="C10" s="122"/>
      <c r="D10" s="126"/>
      <c r="E10" s="120"/>
      <c r="G10" s="137" t="s">
        <v>91</v>
      </c>
      <c r="H10" s="137"/>
      <c r="I10" s="137"/>
      <c r="J10" s="121">
        <f>IF(J9=0,0,E9/$J$9)</f>
        <v>4.0051666666666668</v>
      </c>
      <c r="L10" s="89"/>
      <c r="M10" s="129"/>
      <c r="N10" s="129"/>
      <c r="O10" s="130"/>
      <c r="P10" s="131"/>
    </row>
    <row r="11" spans="1:16" ht="15" customHeight="1">
      <c r="C11" s="122" t="s">
        <v>94</v>
      </c>
      <c r="D11" s="122"/>
      <c r="E11" s="121">
        <f>IF(E7=0,0,E9/E7)</f>
        <v>0.28271764705882352</v>
      </c>
      <c r="G11" s="137"/>
      <c r="H11" s="137"/>
      <c r="I11" s="137"/>
      <c r="J11" s="121"/>
    </row>
    <row r="12" spans="1:16" ht="15" customHeight="1">
      <c r="C12" s="123"/>
      <c r="D12" s="123"/>
      <c r="E12" s="121"/>
      <c r="G12" s="133" t="s">
        <v>92</v>
      </c>
      <c r="H12" s="133"/>
      <c r="I12" s="134"/>
      <c r="J12" s="132">
        <f>IF(E9=0,0,(J9/RESULTADO!E9)/12)</f>
        <v>2.0806458324663976E-2</v>
      </c>
      <c r="L12" s="96"/>
      <c r="M12" s="96"/>
      <c r="N12" s="96"/>
      <c r="O12" s="100" t="s">
        <v>87</v>
      </c>
      <c r="P12" s="101">
        <v>0</v>
      </c>
    </row>
    <row r="13" spans="1:16" ht="15" customHeight="1">
      <c r="G13" s="135"/>
      <c r="H13" s="135"/>
      <c r="I13" s="136"/>
      <c r="J13" s="132"/>
      <c r="L13" s="97"/>
      <c r="M13" s="97"/>
      <c r="N13" s="97"/>
      <c r="O13" s="98" t="s">
        <v>86</v>
      </c>
      <c r="P13" s="101">
        <v>0</v>
      </c>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P9:P10"/>
    <mergeCell ref="J12:J13"/>
    <mergeCell ref="G12:I13"/>
    <mergeCell ref="J10:J11"/>
    <mergeCell ref="G10:I11"/>
    <mergeCell ref="E9:E10"/>
    <mergeCell ref="E11:E12"/>
    <mergeCell ref="C11:D12"/>
    <mergeCell ref="C9:D10"/>
    <mergeCell ref="M9:O10"/>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tabSelected="1" zoomScale="130" zoomScaleNormal="130" workbookViewId="0">
      <selection activeCell="D9" sqref="D9"/>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45</v>
      </c>
      <c r="D7" s="138"/>
      <c r="F7" s="110"/>
    </row>
    <row r="8" spans="3:6">
      <c r="C8" s="112" t="s">
        <v>44</v>
      </c>
      <c r="D8" s="113">
        <v>110000</v>
      </c>
    </row>
    <row r="9" spans="3:6">
      <c r="C9" s="112" t="s">
        <v>43</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45000</v>
      </c>
    </row>
    <row r="5" spans="1:6">
      <c r="A5" s="27">
        <f>DADOS!D13*DADOS!E13*RESULTADO!$E$7</f>
        <v>484.49999999999994</v>
      </c>
      <c r="E5" s="22" t="s">
        <v>30</v>
      </c>
      <c r="F5" s="7">
        <f>MEMÓRIA!A10+DADOS!D20</f>
        <v>15969</v>
      </c>
    </row>
    <row r="6" spans="1:6">
      <c r="A6" s="27">
        <f>DADOS!D14*DADOS!E14*RESULTADO!$E$7</f>
        <v>484.49999999999994</v>
      </c>
    </row>
    <row r="7" spans="1:6">
      <c r="A7" s="27">
        <f>DADOS!D15*DADOS!E15*RESULTADO!$E$7</f>
        <v>0</v>
      </c>
    </row>
    <row r="8" spans="1:6">
      <c r="A8" s="27">
        <f>DADOS!D16*DADOS!E16*RESULTADO!$E$7</f>
        <v>0</v>
      </c>
    </row>
    <row r="9" spans="1:6">
      <c r="A9" s="27">
        <f>DADOS!D17*DADOS!E17*RESULTADO!$E$7</f>
        <v>0</v>
      </c>
    </row>
    <row r="10" spans="1:6">
      <c r="A10" s="30">
        <f>SUM(A5:A9)</f>
        <v>968.99999999999989</v>
      </c>
    </row>
    <row r="14" spans="1:6">
      <c r="A14" s="1">
        <f>DADOS!D20/RESULTADO!E7</f>
        <v>0.17647058823529413</v>
      </c>
    </row>
    <row r="16" spans="1:6" ht="13.5" thickBot="1">
      <c r="A16" s="33" t="s">
        <v>4</v>
      </c>
      <c r="B16" s="34"/>
      <c r="C16" s="5">
        <f>MEMÓRIA!A10/RESULTADO!E7</f>
        <v>1.1399999999999999E-2</v>
      </c>
    </row>
    <row r="20" spans="1:9" ht="13.5" thickBot="1"/>
    <row r="21" spans="1:9">
      <c r="G21" s="139" t="s">
        <v>15</v>
      </c>
      <c r="H21" s="140"/>
      <c r="I21" s="141"/>
    </row>
    <row r="22" spans="1:9">
      <c r="G22" s="8" t="s">
        <v>16</v>
      </c>
      <c r="H22" s="9"/>
      <c r="I22" s="10"/>
    </row>
    <row r="23" spans="1:9">
      <c r="G23" s="8" t="s">
        <v>0</v>
      </c>
      <c r="H23" s="11">
        <f>MEMÓRIA!B55</f>
        <v>30</v>
      </c>
      <c r="I23" s="12" t="s">
        <v>3</v>
      </c>
    </row>
    <row r="24" spans="1:9">
      <c r="A24" s="35"/>
      <c r="B24" s="35"/>
      <c r="C24" s="35"/>
      <c r="D24" s="35"/>
      <c r="G24" s="8" t="s">
        <v>1</v>
      </c>
      <c r="H24" s="11">
        <f>MEMÓRIA!D28</f>
        <v>5.7001919008020465</v>
      </c>
      <c r="I24" s="12" t="s">
        <v>3</v>
      </c>
    </row>
    <row r="25" spans="1:9">
      <c r="A25" s="36" t="s">
        <v>6</v>
      </c>
      <c r="B25" s="36" t="s">
        <v>8</v>
      </c>
      <c r="C25" s="36" t="s">
        <v>7</v>
      </c>
      <c r="D25" s="36" t="s">
        <v>3</v>
      </c>
      <c r="E25" s="52" t="s">
        <v>14</v>
      </c>
      <c r="G25" s="13" t="s">
        <v>2</v>
      </c>
      <c r="H25" s="14">
        <f>MEMÓRIA!D31</f>
        <v>0</v>
      </c>
      <c r="I25" s="15" t="s">
        <v>3</v>
      </c>
    </row>
    <row r="26" spans="1:9">
      <c r="A26" s="37" t="s">
        <v>20</v>
      </c>
      <c r="B26" s="38">
        <f>MEMÓRIA!F4</f>
        <v>45000</v>
      </c>
      <c r="C26" s="2">
        <f>IF(RESULTADO!E7=0,0,B26/B28)</f>
        <v>0.73808000787285344</v>
      </c>
      <c r="D26" s="38">
        <f>B71</f>
        <v>2.4</v>
      </c>
      <c r="E26" s="4">
        <f>IF(RESULTADO!E8=0,0,MEMÓRIA!F4/RESULTADO!E8)</f>
        <v>0.73808000787285344</v>
      </c>
      <c r="G26" s="16" t="s">
        <v>11</v>
      </c>
      <c r="H26" s="17">
        <f>H23+H25-H24</f>
        <v>24.299808099197953</v>
      </c>
      <c r="I26" s="12" t="s">
        <v>3</v>
      </c>
    </row>
    <row r="27" spans="1:9">
      <c r="A27" s="37" t="s">
        <v>21</v>
      </c>
      <c r="B27" s="39">
        <f>MEMÓRIA!F5</f>
        <v>15969</v>
      </c>
      <c r="C27" s="3">
        <f>IF(MEMÓRIA!F4=0,0,B27/B28)</f>
        <v>0.26191999212714656</v>
      </c>
      <c r="D27" s="40">
        <v>15</v>
      </c>
      <c r="E27" s="4">
        <f>IF(RESULTADO!E8=0,0,MEMÓRIA!F5/RESULTADO!E8)</f>
        <v>0.26191999212714656</v>
      </c>
    </row>
    <row r="28" spans="1:9">
      <c r="A28" s="35"/>
      <c r="B28" s="38">
        <f>SUM(B26:B27)</f>
        <v>60969</v>
      </c>
      <c r="C28" s="37" t="s">
        <v>9</v>
      </c>
      <c r="D28" s="38">
        <f>SUMPRODUCT(C26:C27,D26:D27)</f>
        <v>5.7001919008020465</v>
      </c>
    </row>
    <row r="31" spans="1:9">
      <c r="C31" s="31" t="s">
        <v>10</v>
      </c>
      <c r="D31" s="32">
        <f>SUMPRODUCT(DADOS!D56:D60,DADOS!C56:C60)</f>
        <v>0</v>
      </c>
      <c r="G31" s="18" t="s">
        <v>38</v>
      </c>
      <c r="H31" s="18" t="s">
        <v>37</v>
      </c>
      <c r="I31" s="18" t="s">
        <v>36</v>
      </c>
    </row>
    <row r="32" spans="1:9">
      <c r="G32" s="7">
        <f>DADOS!D8</f>
        <v>85000</v>
      </c>
      <c r="H32" s="7">
        <f>DADOS!D9</f>
        <v>45000</v>
      </c>
    </row>
    <row r="33" spans="1:9">
      <c r="G33" s="7">
        <f>DADOS!E8</f>
        <v>0</v>
      </c>
      <c r="H33" s="7">
        <f>DADOS!E9</f>
        <v>0</v>
      </c>
    </row>
    <row r="34" spans="1:9">
      <c r="A34" s="41" t="s">
        <v>27</v>
      </c>
      <c r="B34" s="42" t="s">
        <v>34</v>
      </c>
      <c r="C34" s="42" t="s">
        <v>35</v>
      </c>
      <c r="G34" s="19">
        <f>SUM(G32:G33)</f>
        <v>85000</v>
      </c>
      <c r="H34" s="19">
        <f>SUM(H32:H33)</f>
        <v>45000</v>
      </c>
      <c r="I34" s="6">
        <f>IF(G34=0,0,H34/G34)</f>
        <v>0.52941176470588236</v>
      </c>
    </row>
    <row r="35" spans="1:9" ht="15.75">
      <c r="A35" s="43" t="s">
        <v>17</v>
      </c>
      <c r="B35" s="44">
        <v>1</v>
      </c>
      <c r="C35" s="45">
        <f>B35+(B35*RESULTADO!$P$12)</f>
        <v>1</v>
      </c>
    </row>
    <row r="36" spans="1:9" ht="15.75">
      <c r="A36" s="46" t="s">
        <v>28</v>
      </c>
      <c r="B36" s="47">
        <v>1</v>
      </c>
      <c r="C36" s="48">
        <f>B36+(B36*RESULTADO!$P$12)</f>
        <v>1</v>
      </c>
      <c r="G36" s="18" t="s">
        <v>32</v>
      </c>
      <c r="H36" s="18" t="s">
        <v>33</v>
      </c>
      <c r="I36" s="18" t="s">
        <v>36</v>
      </c>
    </row>
    <row r="37" spans="1:9" ht="15">
      <c r="A37" s="49" t="s">
        <v>4</v>
      </c>
      <c r="B37" s="50"/>
      <c r="C37" s="51"/>
      <c r="G37" s="20">
        <f>(G32+(G32*RESULTADO!$P$13))*MEMÓRIA!C35</f>
        <v>85000</v>
      </c>
      <c r="H37" s="20">
        <f>H32*MEMÓRIA!C35</f>
        <v>45000</v>
      </c>
    </row>
    <row r="38" spans="1:9" ht="15">
      <c r="G38" s="20">
        <f>(G33+(G33*RESULTADO!$P$13))*MEMÓRIA!C36</f>
        <v>0</v>
      </c>
      <c r="H38" s="20">
        <f>H33*MEMÓRIA!C36</f>
        <v>0</v>
      </c>
    </row>
    <row r="39" spans="1:9">
      <c r="G39" s="19">
        <f>SUM(G37:G38)</f>
        <v>85000</v>
      </c>
      <c r="H39" s="21">
        <f>SUM(H37:H38)</f>
        <v>45000</v>
      </c>
      <c r="I39" s="6">
        <f>IF(G39=0,0,H39/G39)</f>
        <v>0.52941176470588236</v>
      </c>
    </row>
    <row r="42" spans="1:9">
      <c r="A42" s="31" t="s">
        <v>27</v>
      </c>
      <c r="B42" s="23" t="s">
        <v>3</v>
      </c>
    </row>
    <row r="43" spans="1:9">
      <c r="A43" s="25">
        <f>DADOS!D28*$B$26</f>
        <v>0</v>
      </c>
      <c r="B43" s="26">
        <v>1</v>
      </c>
    </row>
    <row r="44" spans="1:9">
      <c r="A44" s="53">
        <f>DADOS!D29*$B$26</f>
        <v>45000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85000</v>
      </c>
      <c r="B54" s="29"/>
    </row>
    <row r="55" spans="1:7">
      <c r="A55" s="31" t="s">
        <v>26</v>
      </c>
      <c r="B55" s="32">
        <f>SUMPRODUCT(DADOS!D28:D38,B43:B53)</f>
        <v>30</v>
      </c>
    </row>
    <row r="58" spans="1:7">
      <c r="A58" s="31" t="s">
        <v>18</v>
      </c>
      <c r="B58" s="23" t="s">
        <v>3</v>
      </c>
    </row>
    <row r="59" spans="1:7">
      <c r="A59" s="25">
        <f>DADOS!D42*$A$70</f>
        <v>40500</v>
      </c>
      <c r="B59" s="26">
        <v>1</v>
      </c>
    </row>
    <row r="60" spans="1:7">
      <c r="A60" s="53">
        <f>DADOS!D43*$A$70</f>
        <v>2250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0</v>
      </c>
      <c r="B69" s="26">
        <v>165</v>
      </c>
    </row>
    <row r="70" spans="1:2">
      <c r="A70" s="28">
        <f>MEMÓRIA!F4</f>
        <v>45000</v>
      </c>
      <c r="B70" s="29"/>
    </row>
    <row r="71" spans="1:2">
      <c r="A71" s="31" t="s">
        <v>9</v>
      </c>
      <c r="B71" s="32">
        <f>SUMPRODUCT(DADOS!D42:D52,B59:B69)</f>
        <v>2.4</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ANA LUCIA SILVA PORCINA</cp:lastModifiedBy>
  <cp:lastPrinted>2024-02-21T15:23:28Z</cp:lastPrinted>
  <dcterms:created xsi:type="dcterms:W3CDTF">2009-04-17T18:13:44Z</dcterms:created>
  <dcterms:modified xsi:type="dcterms:W3CDTF">2024-10-17T14:06:40Z</dcterms:modified>
</cp:coreProperties>
</file>