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io\Desktop\MÃOS À MASSA\"/>
    </mc:Choice>
  </mc:AlternateContent>
  <xr:revisionPtr revIDLastSave="0" documentId="13_ncr:1_{E79B7DAF-4F19-42CF-BC44-8774CBC5946F}" xr6:coauthVersionLast="47" xr6:coauthVersionMax="47" xr10:uidLastSave="{00000000-0000-0000-0000-000000000000}"/>
  <bookViews>
    <workbookView xWindow="-108" yWindow="-108" windowWidth="23256" windowHeight="12576" tabRatio="816" activeTab="2" xr2:uid="{00000000-000D-0000-FFFF-FFFF00000000}"/>
  </bookViews>
  <sheets>
    <sheet name="Precificação PÃO DE CEBOLA" sheetId="1" r:id="rId1"/>
    <sheet name="Precificação FOCACCIA" sheetId="2" r:id="rId2"/>
    <sheet name="Precificação PÃO ESTRELA" sheetId="3" r:id="rId3"/>
    <sheet name="Precificação CIABATTA MG" sheetId="4" r:id="rId4"/>
    <sheet name="Precificação CIABATTA AZEITONA" sheetId="5" r:id="rId5"/>
    <sheet name="Precificação PANETON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8" i="4" l="1"/>
  <c r="B18" i="1"/>
  <c r="B14" i="1"/>
  <c r="E29" i="6"/>
  <c r="E28" i="6"/>
  <c r="E27" i="6"/>
  <c r="H23" i="6"/>
  <c r="K14" i="6"/>
  <c r="B14" i="6"/>
  <c r="B15" i="6" s="1"/>
  <c r="K12" i="6"/>
  <c r="K10" i="6"/>
  <c r="K9" i="6"/>
  <c r="K8" i="6"/>
  <c r="K23" i="6" s="1"/>
  <c r="E23" i="6" l="1"/>
  <c r="H32" i="6" s="1"/>
  <c r="K25" i="6"/>
  <c r="H31" i="6" s="1"/>
  <c r="B19" i="6"/>
  <c r="K31" i="6"/>
  <c r="B22" i="6" l="1"/>
  <c r="B17" i="6"/>
  <c r="B18" i="6" s="1"/>
  <c r="E25" i="6"/>
  <c r="B16" i="6"/>
  <c r="B20" i="6" s="1"/>
  <c r="B21" i="6" s="1"/>
  <c r="H33" i="6"/>
  <c r="H34" i="6" s="1"/>
  <c r="E29" i="5" l="1"/>
  <c r="E28" i="5"/>
  <c r="E27" i="5"/>
  <c r="H23" i="5"/>
  <c r="E23" i="5"/>
  <c r="K14" i="5"/>
  <c r="B14" i="5"/>
  <c r="B15" i="5" s="1"/>
  <c r="K12" i="5"/>
  <c r="K10" i="5"/>
  <c r="K9" i="5"/>
  <c r="K8" i="5"/>
  <c r="K23" i="5" s="1"/>
  <c r="E29" i="4"/>
  <c r="E28" i="4"/>
  <c r="E27" i="4"/>
  <c r="H23" i="4"/>
  <c r="K14" i="4"/>
  <c r="B14" i="4"/>
  <c r="K12" i="4"/>
  <c r="K10" i="4"/>
  <c r="K9" i="4"/>
  <c r="K8" i="4"/>
  <c r="K23" i="4" s="1"/>
  <c r="E29" i="3"/>
  <c r="E28" i="3"/>
  <c r="E27" i="3"/>
  <c r="H23" i="3"/>
  <c r="E23" i="3"/>
  <c r="H32" i="3" s="1"/>
  <c r="K14" i="3"/>
  <c r="B14" i="3"/>
  <c r="K12" i="3"/>
  <c r="K10" i="3"/>
  <c r="K9" i="3"/>
  <c r="K8" i="3"/>
  <c r="K23" i="3" s="1"/>
  <c r="H32" i="5" l="1"/>
  <c r="B22" i="5"/>
  <c r="B15" i="4"/>
  <c r="B19" i="4" s="1"/>
  <c r="K25" i="5"/>
  <c r="B19" i="5"/>
  <c r="K31" i="5"/>
  <c r="B17" i="5"/>
  <c r="E25" i="5"/>
  <c r="E23" i="4"/>
  <c r="B17" i="4" s="1"/>
  <c r="K31" i="4"/>
  <c r="B15" i="3"/>
  <c r="K25" i="3" s="1"/>
  <c r="H31" i="3" s="1"/>
  <c r="K31" i="3"/>
  <c r="B22" i="3"/>
  <c r="B17" i="3"/>
  <c r="E25" i="3"/>
  <c r="H31" i="5" l="1"/>
  <c r="H33" i="5" s="1"/>
  <c r="H34" i="5" s="1"/>
  <c r="B16" i="5"/>
  <c r="B20" i="5" s="1"/>
  <c r="B21" i="5" s="1"/>
  <c r="K25" i="4"/>
  <c r="H31" i="4" s="1"/>
  <c r="B18" i="5"/>
  <c r="B22" i="4"/>
  <c r="H32" i="4"/>
  <c r="E25" i="4"/>
  <c r="B19" i="3"/>
  <c r="B18" i="3" s="1"/>
  <c r="H33" i="3"/>
  <c r="H34" i="3" s="1"/>
  <c r="B16" i="3"/>
  <c r="B20" i="3" s="1"/>
  <c r="B21" i="3" s="1"/>
  <c r="H33" i="4" l="1"/>
  <c r="H34" i="4" s="1"/>
  <c r="B16" i="4"/>
  <c r="B20" i="4" s="1"/>
  <c r="B21" i="4" s="1"/>
  <c r="E29" i="2" l="1"/>
  <c r="E28" i="2"/>
  <c r="E27" i="2"/>
  <c r="E23" i="2" s="1"/>
  <c r="H23" i="2"/>
  <c r="K14" i="2"/>
  <c r="B14" i="2"/>
  <c r="B15" i="2" s="1"/>
  <c r="K12" i="2"/>
  <c r="K10" i="2"/>
  <c r="K9" i="2"/>
  <c r="K8" i="2"/>
  <c r="E28" i="1"/>
  <c r="E27" i="1"/>
  <c r="E26" i="1"/>
  <c r="E22" i="1" s="1"/>
  <c r="H22" i="1"/>
  <c r="K13" i="1"/>
  <c r="B13" i="1"/>
  <c r="K11" i="1"/>
  <c r="K9" i="1"/>
  <c r="K8" i="1"/>
  <c r="K7" i="1"/>
  <c r="B15" i="1" l="1"/>
  <c r="B19" i="1" s="1"/>
  <c r="B20" i="1" s="1"/>
  <c r="B16" i="1"/>
  <c r="B17" i="1" s="1"/>
  <c r="K22" i="1"/>
  <c r="K30" i="1" s="1"/>
  <c r="K23" i="2"/>
  <c r="K25" i="2" s="1"/>
  <c r="B22" i="2"/>
  <c r="H32" i="2"/>
  <c r="E25" i="2"/>
  <c r="B17" i="2"/>
  <c r="B19" i="2"/>
  <c r="K31" i="2"/>
  <c r="B21" i="1"/>
  <c r="E24" i="1"/>
  <c r="H31" i="1"/>
  <c r="H31" i="2" l="1"/>
  <c r="K24" i="1"/>
  <c r="B18" i="2"/>
  <c r="H33" i="2"/>
  <c r="H34" i="2" s="1"/>
  <c r="B16" i="2"/>
  <c r="B20" i="2" s="1"/>
  <c r="B21" i="2" s="1"/>
  <c r="H30" i="1" l="1"/>
  <c r="H32" i="1" l="1"/>
  <c r="H3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tc={47CA1D47-240E-4485-B472-8A7C026367EF}</author>
    <author>tc={056C2AE9-2DD9-45E4-86C7-6805A7F570C0}</author>
    <author>tc={FB7D85F5-4C08-4AB3-9EC7-82341A37A01D}</author>
    <author>tc={DDF58840-973C-45B9-BF6B-8C1553306B73}</author>
  </authors>
  <commentList>
    <comment ref="B15" authorId="0" shapeId="0" xr:uid="{47CA1D47-240E-4485-B472-8A7C026367EF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CUSTO FIXO + CUSTO VARIÁVEL</t>
      </text>
    </comment>
    <comment ref="B16" authorId="1" shapeId="0" xr:uid="{056C2AE9-2DD9-45E4-86C7-6805A7F570C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VALOR DO PRODUTO - CUSTO VARIÁVEL</t>
      </text>
    </comment>
    <comment ref="B18" authorId="2" shapeId="0" xr:uid="{FB7D85F5-4C08-4AB3-9EC7-82341A37A01D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CUSTO FIXO X VENDAS MENSAIS</t>
      </text>
    </comment>
    <comment ref="B19" authorId="3" shapeId="0" xr:uid="{DDF58840-973C-45B9-BF6B-8C1553306B73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VALOR DO PRODUTO - CUSTO TOTAL DO PRODUTO</t>
      </text>
    </comment>
  </commentList>
</comments>
</file>

<file path=xl/sharedStrings.xml><?xml version="1.0" encoding="utf-8"?>
<sst xmlns="http://schemas.openxmlformats.org/spreadsheetml/2006/main" count="295" uniqueCount="68">
  <si>
    <t>Custos Variáveis</t>
  </si>
  <si>
    <t>Custos por produto</t>
  </si>
  <si>
    <t>Custos Fixos</t>
  </si>
  <si>
    <t>Água</t>
  </si>
  <si>
    <t>Sal</t>
  </si>
  <si>
    <t>Telefone</t>
  </si>
  <si>
    <t>Energia</t>
  </si>
  <si>
    <t>Informações do produto</t>
  </si>
  <si>
    <t>Fermento</t>
  </si>
  <si>
    <t>Pró-labore</t>
  </si>
  <si>
    <t>Pão de Cebola</t>
  </si>
  <si>
    <t>Gás</t>
  </si>
  <si>
    <t>Vendas mensais</t>
  </si>
  <si>
    <t>Material de Limpeza</t>
  </si>
  <si>
    <t>Valor vendido mensal</t>
  </si>
  <si>
    <t>Internet</t>
  </si>
  <si>
    <t>Porcentagem no faturamento</t>
  </si>
  <si>
    <t>Custo Total do produto</t>
  </si>
  <si>
    <t xml:space="preserve">Margem contribuição </t>
  </si>
  <si>
    <t>Ponto de equilibrio</t>
  </si>
  <si>
    <t>Custos fixos do produto mensal</t>
  </si>
  <si>
    <t xml:space="preserve">Lucro </t>
  </si>
  <si>
    <t>Margem Lucro atual do produto</t>
  </si>
  <si>
    <t>Porcentagem de custos váriaveis</t>
  </si>
  <si>
    <t>Total</t>
  </si>
  <si>
    <t>Porcentagem de custos variaveis</t>
  </si>
  <si>
    <t>Custos Fixos Unitarios</t>
  </si>
  <si>
    <t>Taxa de cartão</t>
  </si>
  <si>
    <t>Taxa de impostos</t>
  </si>
  <si>
    <t>Taxa de comissão</t>
  </si>
  <si>
    <t>Faturamento</t>
  </si>
  <si>
    <t>Precificação</t>
  </si>
  <si>
    <t>Custo Fixo em Relação ao Faturamento</t>
  </si>
  <si>
    <t>Lucro</t>
  </si>
  <si>
    <t>Preço total</t>
  </si>
  <si>
    <t>Azeite de Oliva</t>
  </si>
  <si>
    <t>Embalagem 25cmx0,05</t>
  </si>
  <si>
    <t>Fecho de arame</t>
  </si>
  <si>
    <t>Açúcar</t>
  </si>
  <si>
    <t>Manteiga</t>
  </si>
  <si>
    <t>Gema</t>
  </si>
  <si>
    <t>Leite</t>
  </si>
  <si>
    <t xml:space="preserve">Nutella </t>
  </si>
  <si>
    <t>Mix de Grãos</t>
  </si>
  <si>
    <t>Semente de Abóbora</t>
  </si>
  <si>
    <t>Embalagem 15cm</t>
  </si>
  <si>
    <t>Ciabatta Azeitona e Alecrim</t>
  </si>
  <si>
    <t>Ciabatta Multigrãos</t>
  </si>
  <si>
    <t>Pão Estrela de Nutella</t>
  </si>
  <si>
    <t>Focaccia</t>
  </si>
  <si>
    <t>Azeitona</t>
  </si>
  <si>
    <t>PLANILHA DE PRECIFICAÇÃO MÃO À MASSA</t>
  </si>
  <si>
    <t>Ovo</t>
  </si>
  <si>
    <t>Alecrim</t>
  </si>
  <si>
    <t>Embalagem Isopor Retangular</t>
  </si>
  <si>
    <t>Trigo Anaconda</t>
  </si>
  <si>
    <t>Mel</t>
  </si>
  <si>
    <t>Uva Passas</t>
  </si>
  <si>
    <t>Frutas Cristalizadas</t>
  </si>
  <si>
    <t>Castanha do Pará</t>
  </si>
  <si>
    <t>Trigo Médio</t>
  </si>
  <si>
    <t>Panetone</t>
  </si>
  <si>
    <t xml:space="preserve">Cebola </t>
  </si>
  <si>
    <t>Queijo Gorgonzola</t>
  </si>
  <si>
    <t>Açucar mascavo</t>
  </si>
  <si>
    <t>Trigo Cisne</t>
  </si>
  <si>
    <t>Açucar de Confeiteiro</t>
  </si>
  <si>
    <t>colocar a diferença entre os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</si>
</sst>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R$-416]\ #,##0.00;[Red]\-[$R$-416]\ #,##0.00"/>
    <numFmt numFmtId="165" formatCode="[$R$-416]#,##0.00_);[Red]\([$R$-416]#,##0.00\)"/>
    <numFmt numFmtId="166" formatCode="[$R$-416]#,##0.0000_);[Red]\([$R$-416]#,##0.0000\)"/>
    <numFmt numFmtId="167" formatCode="_-&quot;R$ &quot;* #,##0.00_-;&quot;-R$ &quot;* #,##0.00_-;_-&quot;R$ &quot;* \-??_-;_-@_-"/>
    <numFmt numFmtId="168" formatCode="[$R$-416]\ #,##0.00;[Red][$R$-416]\ #,##0.00"/>
    <numFmt numFmtId="169" formatCode="[$R$-416]#,##0.00000_);[Red]\([$R$-416]#,##0.00000\)"/>
    <numFmt numFmtId="170" formatCode="0.0%"/>
  </numFmts>
  <fonts count="7" x14ac:knownFonts="1">
    <font>
      <sz val="11"/>
      <color rgb="FF000000"/>
      <name val="Calibri"/>
      <charset val="1"/>
    </font>
    <font>
      <sz val="14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i/>
      <sz val="27"/>
      <color rgb="FF552707"/>
      <name val="Calibri"/>
      <family val="2"/>
    </font>
    <font>
      <sz val="1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92D050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0070C0"/>
        <bgColor rgb="FF008080"/>
      </patternFill>
    </fill>
    <fill>
      <patternFill patternType="solid">
        <fgColor rgb="FF00B0F0"/>
        <bgColor rgb="FF33CCCC"/>
      </patternFill>
    </fill>
    <fill>
      <patternFill patternType="solid">
        <fgColor rgb="FFFF0000"/>
        <bgColor rgb="FF9C0006"/>
      </patternFill>
    </fill>
    <fill>
      <patternFill patternType="solid">
        <fgColor rgb="FFFFFF00"/>
        <bgColor rgb="FFFFFF00"/>
      </patternFill>
    </fill>
    <fill>
      <patternFill patternType="solid">
        <fgColor rgb="FF8497B0"/>
        <bgColor rgb="FF808080"/>
      </patternFill>
    </fill>
    <fill>
      <patternFill patternType="solid">
        <fgColor rgb="FFFFD966"/>
        <bgColor rgb="FFFFEB9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>
      <alignment vertical="top"/>
    </xf>
    <xf numFmtId="167" fontId="3" fillId="0" borderId="0" applyBorder="0" applyProtection="0">
      <alignment vertical="top"/>
    </xf>
    <xf numFmtId="9" fontId="3" fillId="0" borderId="0" applyBorder="0" applyProtection="0">
      <alignment vertical="top"/>
    </xf>
  </cellStyleXfs>
  <cellXfs count="77">
    <xf numFmtId="0" fontId="0" fillId="0" borderId="0" xfId="0">
      <alignment vertical="top"/>
    </xf>
    <xf numFmtId="0" fontId="0" fillId="3" borderId="0" xfId="0" applyFill="1" applyAlignment="1">
      <alignment horizontal="center" vertical="top"/>
    </xf>
    <xf numFmtId="0" fontId="0" fillId="0" borderId="1" xfId="0" applyBorder="1">
      <alignment vertical="top"/>
    </xf>
    <xf numFmtId="164" fontId="0" fillId="6" borderId="1" xfId="0" applyNumberFormat="1" applyFill="1" applyBorder="1">
      <alignment vertical="top"/>
    </xf>
    <xf numFmtId="165" fontId="0" fillId="0" borderId="0" xfId="0" applyNumberFormat="1">
      <alignment vertical="top"/>
    </xf>
    <xf numFmtId="165" fontId="0" fillId="0" borderId="1" xfId="0" applyNumberFormat="1" applyBorder="1">
      <alignment vertical="top"/>
    </xf>
    <xf numFmtId="0" fontId="0" fillId="0" borderId="2" xfId="0" applyBorder="1">
      <alignment vertical="top"/>
    </xf>
    <xf numFmtId="165" fontId="0" fillId="6" borderId="2" xfId="0" applyNumberFormat="1" applyFill="1" applyBorder="1">
      <alignment vertical="top"/>
    </xf>
    <xf numFmtId="164" fontId="0" fillId="0" borderId="2" xfId="0" applyNumberFormat="1" applyBorder="1">
      <alignment vertical="top"/>
    </xf>
    <xf numFmtId="166" fontId="0" fillId="0" borderId="1" xfId="0" applyNumberFormat="1" applyBorder="1">
      <alignment vertical="top"/>
    </xf>
    <xf numFmtId="165" fontId="0" fillId="0" borderId="2" xfId="0" applyNumberFormat="1" applyBorder="1">
      <alignment vertical="top"/>
    </xf>
    <xf numFmtId="165" fontId="0" fillId="6" borderId="1" xfId="0" applyNumberFormat="1" applyFill="1" applyBorder="1">
      <alignment vertical="top"/>
    </xf>
    <xf numFmtId="164" fontId="3" fillId="0" borderId="1" xfId="1" applyNumberFormat="1" applyBorder="1" applyProtection="1">
      <alignment vertical="top"/>
    </xf>
    <xf numFmtId="166" fontId="0" fillId="0" borderId="2" xfId="0" applyNumberFormat="1" applyBorder="1">
      <alignment vertical="top"/>
    </xf>
    <xf numFmtId="0" fontId="2" fillId="8" borderId="1" xfId="0" applyFont="1" applyFill="1" applyBorder="1">
      <alignment vertical="top"/>
    </xf>
    <xf numFmtId="0" fontId="0" fillId="8" borderId="1" xfId="0" applyFill="1" applyBorder="1">
      <alignment vertical="top"/>
    </xf>
    <xf numFmtId="0" fontId="0" fillId="6" borderId="1" xfId="0" applyFill="1" applyBorder="1">
      <alignment vertical="top"/>
    </xf>
    <xf numFmtId="164" fontId="0" fillId="0" borderId="1" xfId="0" applyNumberFormat="1" applyBorder="1">
      <alignment vertical="top"/>
    </xf>
    <xf numFmtId="168" fontId="0" fillId="0" borderId="1" xfId="0" applyNumberFormat="1" applyBorder="1">
      <alignment vertical="top"/>
    </xf>
    <xf numFmtId="9" fontId="3" fillId="0" borderId="1" xfId="2" applyBorder="1" applyProtection="1">
      <alignment vertical="top"/>
    </xf>
    <xf numFmtId="169" fontId="0" fillId="0" borderId="2" xfId="0" applyNumberFormat="1" applyBorder="1">
      <alignment vertical="top"/>
    </xf>
    <xf numFmtId="1" fontId="0" fillId="0" borderId="1" xfId="0" applyNumberFormat="1" applyBorder="1">
      <alignment vertical="top"/>
    </xf>
    <xf numFmtId="170" fontId="3" fillId="0" borderId="1" xfId="2" applyNumberFormat="1" applyBorder="1" applyProtection="1">
      <alignment vertical="top"/>
    </xf>
    <xf numFmtId="168" fontId="0" fillId="0" borderId="0" xfId="0" applyNumberFormat="1">
      <alignment vertical="top"/>
    </xf>
    <xf numFmtId="168" fontId="0" fillId="5" borderId="1" xfId="0" applyNumberFormat="1" applyFill="1" applyBorder="1">
      <alignment vertical="top"/>
    </xf>
    <xf numFmtId="168" fontId="0" fillId="6" borderId="1" xfId="0" applyNumberFormat="1" applyFill="1" applyBorder="1">
      <alignment vertical="top"/>
    </xf>
    <xf numFmtId="0" fontId="0" fillId="9" borderId="1" xfId="0" applyFill="1" applyBorder="1">
      <alignment vertical="top"/>
    </xf>
    <xf numFmtId="0" fontId="4" fillId="10" borderId="3" xfId="0" applyFont="1" applyFill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" fillId="8" borderId="1" xfId="0" applyFont="1" applyFill="1" applyBorder="1" applyAlignment="1">
      <alignment vertical="top" wrapText="1"/>
    </xf>
    <xf numFmtId="0" fontId="0" fillId="8" borderId="1" xfId="0" applyFill="1" applyBorder="1" applyAlignment="1">
      <alignment vertical="top" wrapText="1"/>
    </xf>
    <xf numFmtId="0" fontId="4" fillId="10" borderId="4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/>
    </xf>
    <xf numFmtId="0" fontId="6" fillId="0" borderId="0" xfId="0" applyFont="1" applyAlignment="1"/>
    <xf numFmtId="0" fontId="0" fillId="0" borderId="1" xfId="0" applyBorder="1" applyAlignment="1">
      <alignment vertical="top" wrapText="1"/>
    </xf>
    <xf numFmtId="0" fontId="4" fillId="10" borderId="3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3" borderId="0" xfId="0" applyFill="1" applyAlignment="1">
      <alignment horizontal="left" vertical="center"/>
    </xf>
    <xf numFmtId="164" fontId="0" fillId="6" borderId="1" xfId="0" applyNumberFormat="1" applyFill="1" applyBorder="1" applyAlignment="1">
      <alignment horizontal="left" vertical="center"/>
    </xf>
    <xf numFmtId="165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165" fontId="0" fillId="6" borderId="2" xfId="0" applyNumberFormat="1" applyFill="1" applyBorder="1" applyAlignment="1">
      <alignment horizontal="left" vertical="center"/>
    </xf>
    <xf numFmtId="164" fontId="0" fillId="0" borderId="2" xfId="0" applyNumberFormat="1" applyBorder="1" applyAlignment="1">
      <alignment horizontal="left" vertical="center"/>
    </xf>
    <xf numFmtId="166" fontId="0" fillId="0" borderId="1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165" fontId="0" fillId="6" borderId="1" xfId="0" applyNumberFormat="1" applyFill="1" applyBorder="1" applyAlignment="1">
      <alignment horizontal="left" vertical="center"/>
    </xf>
    <xf numFmtId="164" fontId="3" fillId="0" borderId="1" xfId="1" applyNumberFormat="1" applyBorder="1" applyAlignment="1" applyProtection="1">
      <alignment horizontal="left" vertical="center"/>
    </xf>
    <xf numFmtId="166" fontId="0" fillId="0" borderId="2" xfId="0" applyNumberFormat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 wrapText="1"/>
    </xf>
    <xf numFmtId="0" fontId="0" fillId="8" borderId="1" xfId="0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168" fontId="0" fillId="0" borderId="1" xfId="0" applyNumberFormat="1" applyBorder="1" applyAlignment="1">
      <alignment horizontal="left" vertical="center"/>
    </xf>
    <xf numFmtId="9" fontId="3" fillId="0" borderId="1" xfId="2" applyBorder="1" applyAlignment="1" applyProtection="1">
      <alignment horizontal="left" vertical="center"/>
    </xf>
    <xf numFmtId="169" fontId="0" fillId="0" borderId="2" xfId="0" applyNumberFormat="1" applyBorder="1" applyAlignment="1">
      <alignment horizontal="left" vertical="center"/>
    </xf>
    <xf numFmtId="1" fontId="0" fillId="0" borderId="1" xfId="0" applyNumberFormat="1" applyBorder="1" applyAlignment="1">
      <alignment horizontal="left" vertical="center"/>
    </xf>
    <xf numFmtId="170" fontId="3" fillId="0" borderId="1" xfId="2" applyNumberFormat="1" applyBorder="1" applyAlignment="1" applyProtection="1">
      <alignment horizontal="left" vertical="center"/>
    </xf>
    <xf numFmtId="168" fontId="0" fillId="0" borderId="0" xfId="0" applyNumberFormat="1" applyAlignment="1">
      <alignment horizontal="left" vertical="center"/>
    </xf>
    <xf numFmtId="168" fontId="0" fillId="5" borderId="1" xfId="0" applyNumberFormat="1" applyFill="1" applyBorder="1" applyAlignment="1">
      <alignment horizontal="left" vertical="center"/>
    </xf>
    <xf numFmtId="168" fontId="0" fillId="6" borderId="1" xfId="0" applyNumberFormat="1" applyFill="1" applyBorder="1" applyAlignment="1">
      <alignment horizontal="left" vertical="center"/>
    </xf>
    <xf numFmtId="0" fontId="0" fillId="9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center" vertical="top"/>
    </xf>
    <xf numFmtId="0" fontId="1" fillId="7" borderId="1" xfId="0" applyFont="1" applyFill="1" applyBorder="1" applyAlignment="1">
      <alignment horizontal="center" vertical="top"/>
    </xf>
    <xf numFmtId="0" fontId="0" fillId="6" borderId="1" xfId="0" applyFill="1" applyBorder="1" applyAlignment="1">
      <alignment horizontal="center" vertical="top"/>
    </xf>
    <xf numFmtId="0" fontId="5" fillId="11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top"/>
    </xf>
    <xf numFmtId="0" fontId="0" fillId="4" borderId="1" xfId="0" applyFill="1" applyBorder="1" applyAlignment="1">
      <alignment horizontal="center" vertical="top"/>
    </xf>
    <xf numFmtId="0" fontId="0" fillId="6" borderId="1" xfId="0" applyFill="1" applyBorder="1" applyAlignment="1">
      <alignment horizontal="left" vertical="center"/>
    </xf>
    <xf numFmtId="0" fontId="5" fillId="11" borderId="0" xfId="0" applyFont="1" applyFill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0" fontId="3" fillId="0" borderId="0" xfId="0" applyFont="1">
      <alignment vertical="top"/>
    </xf>
  </cellXfs>
  <cellStyles count="3">
    <cellStyle name="Moeda" xfId="1" builtinId="4"/>
    <cellStyle name="Normal" xfId="0" builtinId="0"/>
    <cellStyle name="Porcentagem" xfId="2" builtinId="5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9C65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6EFCE"/>
      <rgbColor rgb="FFFFEB9C"/>
      <rgbColor rgb="FF99CCFF"/>
      <rgbColor rgb="FFFF99CC"/>
      <rgbColor rgb="FFCC99FF"/>
      <rgbColor rgb="FFFFC7CE"/>
      <rgbColor rgb="FF3366FF"/>
      <rgbColor rgb="FF33CCCC"/>
      <rgbColor rgb="FF92D050"/>
      <rgbColor rgb="FFFFD966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13164" cy="858982"/>
    <xdr:pic>
      <xdr:nvPicPr>
        <xdr:cNvPr id="2" name="image1.png">
          <a:extLst>
            <a:ext uri="{FF2B5EF4-FFF2-40B4-BE49-F238E27FC236}">
              <a16:creationId xmlns:a16="http://schemas.microsoft.com/office/drawing/2014/main" id="{588E5D0D-581A-454D-A23E-AF48A932BF2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13164" cy="858982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13855</xdr:rowOff>
    </xdr:from>
    <xdr:to>
      <xdr:col>0</xdr:col>
      <xdr:colOff>1314286</xdr:colOff>
      <xdr:row>5</xdr:row>
      <xdr:rowOff>160929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1491C1A-A098-111E-3F13-C7DA2962A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855"/>
          <a:ext cx="1314286" cy="1047619"/>
        </a:xfrm>
        <a:prstGeom prst="rect">
          <a:avLst/>
        </a:prstGeom>
      </xdr:spPr>
    </xdr:pic>
    <xdr:clientData fLocksWithSheet="0"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13164" cy="858982"/>
    <xdr:pic>
      <xdr:nvPicPr>
        <xdr:cNvPr id="2" name="image1.png">
          <a:extLst>
            <a:ext uri="{FF2B5EF4-FFF2-40B4-BE49-F238E27FC236}">
              <a16:creationId xmlns:a16="http://schemas.microsoft.com/office/drawing/2014/main" id="{5008284B-E142-47CA-8215-0F5C0B0A687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13164" cy="858982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</xdr:row>
      <xdr:rowOff>0</xdr:rowOff>
    </xdr:from>
    <xdr:ext cx="1413164" cy="858982"/>
    <xdr:pic>
      <xdr:nvPicPr>
        <xdr:cNvPr id="3" name="image1.png">
          <a:extLst>
            <a:ext uri="{FF2B5EF4-FFF2-40B4-BE49-F238E27FC236}">
              <a16:creationId xmlns:a16="http://schemas.microsoft.com/office/drawing/2014/main" id="{0A698A5F-7775-4FB7-B913-1DEE8ED5ABC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13164" cy="858982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13164" cy="858982"/>
    <xdr:pic>
      <xdr:nvPicPr>
        <xdr:cNvPr id="2" name="image1.png">
          <a:extLst>
            <a:ext uri="{FF2B5EF4-FFF2-40B4-BE49-F238E27FC236}">
              <a16:creationId xmlns:a16="http://schemas.microsoft.com/office/drawing/2014/main" id="{792362DD-A423-4460-998F-9D46F277AE2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13164" cy="858982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413164" cy="858982"/>
    <xdr:pic>
      <xdr:nvPicPr>
        <xdr:cNvPr id="3" name="image1.png">
          <a:extLst>
            <a:ext uri="{FF2B5EF4-FFF2-40B4-BE49-F238E27FC236}">
              <a16:creationId xmlns:a16="http://schemas.microsoft.com/office/drawing/2014/main" id="{B83F5E74-2303-4C3D-B2C2-0060338BA1B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13164" cy="858982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13164" cy="858982"/>
    <xdr:pic>
      <xdr:nvPicPr>
        <xdr:cNvPr id="2" name="image1.png">
          <a:extLst>
            <a:ext uri="{FF2B5EF4-FFF2-40B4-BE49-F238E27FC236}">
              <a16:creationId xmlns:a16="http://schemas.microsoft.com/office/drawing/2014/main" id="{1ED6869B-F02A-4F08-BEF4-DCDE28B86CA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13164" cy="858982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13164" cy="858982"/>
    <xdr:pic>
      <xdr:nvPicPr>
        <xdr:cNvPr id="2" name="image1.png">
          <a:extLst>
            <a:ext uri="{FF2B5EF4-FFF2-40B4-BE49-F238E27FC236}">
              <a16:creationId xmlns:a16="http://schemas.microsoft.com/office/drawing/2014/main" id="{475E4456-A019-49FA-94B1-9BE04061B9A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13164" cy="858982"/>
        </a:xfrm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Caio Henrique Ortiga Amaral" id="{382A3A3E-C062-465C-AEE9-926D649C4252}" userId="S::caio.ortiga@eqi.com.br::83b05475-2dab-4808-bfeb-cf93a9341620" providerId="AD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5" dT="2024-10-23T13:39:44.56" personId="{382A3A3E-C062-465C-AEE9-926D649C4252}" id="{47CA1D47-240E-4485-B472-8A7C026367EF}">
    <text>CUSTO FIXO + CUSTO VARIÁVEL</text>
  </threadedComment>
  <threadedComment ref="B16" dT="2024-10-23T13:37:31.44" personId="{382A3A3E-C062-465C-AEE9-926D649C4252}" id="{056C2AE9-2DD9-45E4-86C7-6805A7F570C0}">
    <text>VALOR DO PRODUTO - CUSTO VARIÁVEL</text>
  </threadedComment>
  <threadedComment ref="B18" dT="2024-10-23T13:52:10.29" personId="{382A3A3E-C062-465C-AEE9-926D649C4252}" id="{FB7D85F5-4C08-4AB3-9EC7-82341A37A01D}">
    <text>CUSTO FIXO X VENDAS MENSAIS</text>
  </threadedComment>
  <threadedComment ref="B19" dT="2024-10-23T13:40:20.76" personId="{382A3A3E-C062-465C-AEE9-926D649C4252}" id="{DDF58840-973C-45B9-BF6B-8C1553306B73}">
    <text>VALOR DO PRODUTO - CUSTO TOTAL DO PRODUTO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showGridLines="0" zoomScale="90" zoomScaleNormal="90" workbookViewId="0">
      <selection activeCell="B30" sqref="B30"/>
    </sheetView>
  </sheetViews>
  <sheetFormatPr defaultColWidth="9.109375" defaultRowHeight="14.4" x14ac:dyDescent="0.3"/>
  <cols>
    <col min="1" max="1" width="29.33203125" customWidth="1"/>
    <col min="2" max="2" width="14.6640625" customWidth="1"/>
    <col min="3" max="3" width="26.109375" style="28" customWidth="1"/>
    <col min="4" max="4" width="30.44140625" customWidth="1"/>
    <col min="5" max="5" width="11.5546875" customWidth="1"/>
    <col min="6" max="6" width="5.33203125" customWidth="1"/>
    <col min="7" max="7" width="15.5546875" customWidth="1"/>
    <col min="8" max="8" width="11.5546875" customWidth="1"/>
    <col min="9" max="9" width="6.33203125" customWidth="1"/>
    <col min="10" max="10" width="36" customWidth="1"/>
    <col min="11" max="11" width="13.6640625" customWidth="1"/>
    <col min="12" max="12" width="9.88671875" bestFit="1" customWidth="1"/>
  </cols>
  <sheetData>
    <row r="1" spans="1:12" ht="14.4" customHeight="1" x14ac:dyDescent="0.3">
      <c r="B1" s="67" t="s">
        <v>51</v>
      </c>
      <c r="C1" s="67"/>
      <c r="D1" s="67"/>
      <c r="E1" s="67"/>
      <c r="F1" s="67"/>
      <c r="G1" s="67"/>
      <c r="H1" s="67"/>
      <c r="I1" s="67"/>
      <c r="J1" s="33"/>
      <c r="K1" s="33"/>
    </row>
    <row r="2" spans="1:12" x14ac:dyDescent="0.3">
      <c r="B2" s="67"/>
      <c r="C2" s="67"/>
      <c r="D2" s="67"/>
      <c r="E2" s="67"/>
      <c r="F2" s="67"/>
      <c r="G2" s="67"/>
      <c r="H2" s="67"/>
      <c r="I2" s="67"/>
      <c r="J2" s="33"/>
      <c r="K2" s="33"/>
    </row>
    <row r="3" spans="1:12" x14ac:dyDescent="0.3">
      <c r="B3" s="67"/>
      <c r="C3" s="67"/>
      <c r="D3" s="67"/>
      <c r="E3" s="67"/>
      <c r="F3" s="67"/>
      <c r="G3" s="67"/>
      <c r="H3" s="67"/>
      <c r="I3" s="67"/>
    </row>
    <row r="4" spans="1:12" x14ac:dyDescent="0.3">
      <c r="B4" s="67"/>
      <c r="C4" s="67"/>
      <c r="D4" s="67"/>
      <c r="E4" s="67"/>
      <c r="F4" s="67"/>
      <c r="G4" s="67"/>
      <c r="H4" s="67"/>
      <c r="I4" s="67"/>
    </row>
    <row r="6" spans="1:12" x14ac:dyDescent="0.3">
      <c r="D6" s="68" t="s">
        <v>0</v>
      </c>
      <c r="E6" s="68"/>
      <c r="F6" s="1"/>
      <c r="G6" s="69" t="s">
        <v>1</v>
      </c>
      <c r="H6" s="69"/>
      <c r="J6" s="64" t="s">
        <v>2</v>
      </c>
      <c r="K6" s="64"/>
    </row>
    <row r="7" spans="1:12" x14ac:dyDescent="0.3">
      <c r="D7" s="2" t="s">
        <v>55</v>
      </c>
      <c r="E7" s="12">
        <v>0.4178</v>
      </c>
      <c r="F7" s="4"/>
      <c r="G7" s="2"/>
      <c r="H7" s="5"/>
      <c r="J7" s="6" t="s">
        <v>3</v>
      </c>
      <c r="K7" s="7">
        <f>147.56/3</f>
        <v>49.186666666666667</v>
      </c>
    </row>
    <row r="8" spans="1:12" x14ac:dyDescent="0.3">
      <c r="D8" s="6" t="s">
        <v>4</v>
      </c>
      <c r="E8" s="8">
        <v>1.4999999999999999E-2</v>
      </c>
      <c r="F8" s="4"/>
      <c r="G8" s="6"/>
      <c r="H8" s="9"/>
      <c r="J8" s="6" t="s">
        <v>5</v>
      </c>
      <c r="K8" s="7">
        <f>65/3</f>
        <v>21.666666666666668</v>
      </c>
    </row>
    <row r="9" spans="1:12" x14ac:dyDescent="0.3">
      <c r="D9" s="6" t="s">
        <v>35</v>
      </c>
      <c r="E9" s="8">
        <v>0.33899999999999997</v>
      </c>
      <c r="F9" s="4"/>
      <c r="G9" s="6"/>
      <c r="H9" s="10"/>
      <c r="J9" s="2" t="s">
        <v>6</v>
      </c>
      <c r="K9" s="11">
        <f>129/4</f>
        <v>32.25</v>
      </c>
      <c r="L9" s="76" t="s">
        <v>67</v>
      </c>
    </row>
    <row r="10" spans="1:12" ht="18" x14ac:dyDescent="0.3">
      <c r="A10" s="65" t="s">
        <v>7</v>
      </c>
      <c r="B10" s="65"/>
      <c r="D10" s="2" t="s">
        <v>8</v>
      </c>
      <c r="E10" s="12">
        <v>4.7920000000000004E-2</v>
      </c>
      <c r="F10" s="4"/>
      <c r="G10" s="2"/>
      <c r="H10" s="13"/>
      <c r="J10" s="2" t="s">
        <v>9</v>
      </c>
      <c r="K10" s="5">
        <v>700</v>
      </c>
    </row>
    <row r="11" spans="1:12" x14ac:dyDescent="0.3">
      <c r="A11" s="14" t="s">
        <v>10</v>
      </c>
      <c r="B11" s="11">
        <v>18</v>
      </c>
      <c r="D11" s="6" t="s">
        <v>62</v>
      </c>
      <c r="E11" s="8">
        <v>0.13899999999999998</v>
      </c>
      <c r="F11" s="4"/>
      <c r="G11" s="6"/>
      <c r="H11" s="13"/>
      <c r="J11" s="2" t="s">
        <v>11</v>
      </c>
      <c r="K11" s="5">
        <f>179.86/3</f>
        <v>59.95333333333334</v>
      </c>
    </row>
    <row r="12" spans="1:12" x14ac:dyDescent="0.3">
      <c r="A12" s="15" t="s">
        <v>12</v>
      </c>
      <c r="B12" s="16">
        <v>49</v>
      </c>
      <c r="D12" s="2" t="s">
        <v>63</v>
      </c>
      <c r="E12" s="17">
        <v>4.1400000000000006</v>
      </c>
      <c r="F12" s="4"/>
      <c r="G12" s="6"/>
      <c r="H12" s="10"/>
      <c r="J12" s="2" t="s">
        <v>13</v>
      </c>
      <c r="K12" s="5">
        <v>10</v>
      </c>
    </row>
    <row r="13" spans="1:12" x14ac:dyDescent="0.3">
      <c r="A13" s="15" t="s">
        <v>14</v>
      </c>
      <c r="B13" s="18">
        <f>B11*B12</f>
        <v>882</v>
      </c>
      <c r="D13" s="6" t="s">
        <v>36</v>
      </c>
      <c r="E13" s="8">
        <v>0.1118</v>
      </c>
      <c r="F13" s="4"/>
      <c r="G13" s="6"/>
      <c r="H13" s="13"/>
      <c r="J13" s="6" t="s">
        <v>15</v>
      </c>
      <c r="K13" s="5">
        <f>125.44/4</f>
        <v>31.36</v>
      </c>
    </row>
    <row r="14" spans="1:12" x14ac:dyDescent="0.3">
      <c r="A14" s="15" t="s">
        <v>16</v>
      </c>
      <c r="B14" s="19">
        <f>IFERROR(B13/K28,0)</f>
        <v>0.37854077253218882</v>
      </c>
      <c r="D14" s="2" t="s">
        <v>37</v>
      </c>
      <c r="E14" s="8">
        <v>0.16650000000000001</v>
      </c>
      <c r="F14" s="4"/>
      <c r="G14" s="2"/>
      <c r="H14" s="20"/>
      <c r="J14" s="6"/>
      <c r="K14" s="5"/>
    </row>
    <row r="15" spans="1:12" x14ac:dyDescent="0.3">
      <c r="A15" s="15" t="s">
        <v>17</v>
      </c>
      <c r="B15" s="18">
        <f>E22+K24</f>
        <v>13.412529871244637</v>
      </c>
      <c r="D15" s="6" t="s">
        <v>64</v>
      </c>
      <c r="E15" s="8">
        <v>0.44999999999999996</v>
      </c>
      <c r="F15" s="4"/>
      <c r="G15" s="6"/>
      <c r="H15" s="10"/>
      <c r="J15" s="6"/>
      <c r="K15" s="5"/>
    </row>
    <row r="16" spans="1:12" x14ac:dyDescent="0.3">
      <c r="A16" s="15" t="s">
        <v>18</v>
      </c>
      <c r="B16" s="18">
        <f>B11-E22</f>
        <v>11.57438</v>
      </c>
      <c r="D16" s="6" t="s">
        <v>60</v>
      </c>
      <c r="E16" s="10">
        <v>0.29959999999999998</v>
      </c>
      <c r="F16" s="4"/>
      <c r="G16" s="6"/>
      <c r="H16" s="10"/>
      <c r="J16" s="6"/>
      <c r="K16" s="5"/>
    </row>
    <row r="17" spans="1:14" x14ac:dyDescent="0.3">
      <c r="A17" s="15" t="s">
        <v>19</v>
      </c>
      <c r="B17" s="21">
        <f>IFERROR(B18/B16,0)</f>
        <v>29.578999798778607</v>
      </c>
      <c r="D17" s="6" t="s">
        <v>65</v>
      </c>
      <c r="E17" s="10">
        <v>0.29900000000000004</v>
      </c>
      <c r="F17" s="4"/>
      <c r="G17" s="6"/>
      <c r="H17" s="10"/>
      <c r="J17" s="6"/>
      <c r="K17" s="5"/>
    </row>
    <row r="18" spans="1:14" x14ac:dyDescent="0.3">
      <c r="A18" s="15" t="s">
        <v>20</v>
      </c>
      <c r="B18" s="11">
        <f>K22*B14</f>
        <v>342.35858369098713</v>
      </c>
      <c r="D18" s="6"/>
      <c r="E18" s="10"/>
      <c r="F18" s="4"/>
      <c r="G18" s="6"/>
      <c r="H18" s="10"/>
      <c r="J18" s="6"/>
      <c r="K18" s="5"/>
    </row>
    <row r="19" spans="1:14" x14ac:dyDescent="0.3">
      <c r="A19" s="15" t="s">
        <v>21</v>
      </c>
      <c r="B19" s="18">
        <f>B11-B15</f>
        <v>4.5874701287553634</v>
      </c>
      <c r="D19" s="6"/>
      <c r="E19" s="10"/>
      <c r="F19" s="4"/>
      <c r="G19" s="6"/>
      <c r="H19" s="10"/>
      <c r="J19" s="6"/>
      <c r="K19" s="5"/>
    </row>
    <row r="20" spans="1:14" x14ac:dyDescent="0.3">
      <c r="A20" s="15" t="s">
        <v>22</v>
      </c>
      <c r="B20" s="19">
        <f>IFERROR(B19/B15,0)</f>
        <v>0.34202869800055563</v>
      </c>
      <c r="D20" s="6"/>
      <c r="E20" s="10"/>
      <c r="F20" s="4"/>
      <c r="G20" s="6"/>
      <c r="H20" s="10"/>
      <c r="J20" s="6"/>
      <c r="K20" s="5"/>
    </row>
    <row r="21" spans="1:14" x14ac:dyDescent="0.3">
      <c r="A21" s="15" t="s">
        <v>23</v>
      </c>
      <c r="B21" s="19">
        <f>IFERROR(E22/B11,0)</f>
        <v>0.3569788888888889</v>
      </c>
      <c r="D21" s="6"/>
      <c r="E21" s="10"/>
      <c r="F21" s="4"/>
      <c r="G21" s="6"/>
      <c r="H21" s="10"/>
      <c r="J21" s="6"/>
      <c r="K21" s="5"/>
    </row>
    <row r="22" spans="1:14" x14ac:dyDescent="0.3">
      <c r="D22" s="2" t="s">
        <v>24</v>
      </c>
      <c r="E22" s="5">
        <f>SUM(E7:E21)+SUM(E26:E28)</f>
        <v>6.4256200000000003</v>
      </c>
      <c r="F22" s="4"/>
      <c r="G22" s="2" t="s">
        <v>24</v>
      </c>
      <c r="H22" s="5">
        <f>SUM(H7:H21)</f>
        <v>0</v>
      </c>
      <c r="J22" s="2" t="s">
        <v>24</v>
      </c>
      <c r="K22" s="5">
        <f>SUM(K6:K21)</f>
        <v>904.41666666666674</v>
      </c>
    </row>
    <row r="23" spans="1:14" x14ac:dyDescent="0.3">
      <c r="D23" s="2"/>
      <c r="E23" s="2"/>
      <c r="G23" s="2"/>
      <c r="H23" s="2"/>
      <c r="J23" s="2"/>
      <c r="K23" s="2"/>
    </row>
    <row r="24" spans="1:14" x14ac:dyDescent="0.3">
      <c r="D24" s="2" t="s">
        <v>25</v>
      </c>
      <c r="E24" s="19">
        <f>IFERROR(E22/B11,0)</f>
        <v>0.3569788888888889</v>
      </c>
      <c r="F24" s="4"/>
      <c r="G24" s="2"/>
      <c r="H24" s="5"/>
      <c r="J24" s="2" t="s">
        <v>26</v>
      </c>
      <c r="K24" s="5">
        <f>IFERROR((K22*B14)/B12,0)</f>
        <v>6.9869098712446354</v>
      </c>
      <c r="L24" s="23"/>
    </row>
    <row r="26" spans="1:14" hidden="1" x14ac:dyDescent="0.3">
      <c r="C26" s="34" t="s">
        <v>27</v>
      </c>
      <c r="D26" s="22">
        <v>0</v>
      </c>
      <c r="E26" s="18">
        <f>B11*D26</f>
        <v>0</v>
      </c>
      <c r="N26" s="23"/>
    </row>
    <row r="27" spans="1:14" hidden="1" x14ac:dyDescent="0.3">
      <c r="C27" s="34" t="s">
        <v>28</v>
      </c>
      <c r="D27" s="22">
        <v>0</v>
      </c>
      <c r="E27" s="18">
        <f>B11*D27</f>
        <v>0</v>
      </c>
    </row>
    <row r="28" spans="1:14" x14ac:dyDescent="0.3">
      <c r="C28" s="34" t="s">
        <v>29</v>
      </c>
      <c r="D28" s="22">
        <v>0</v>
      </c>
      <c r="E28" s="18">
        <f>B11*D28</f>
        <v>0</v>
      </c>
      <c r="J28" s="24" t="s">
        <v>30</v>
      </c>
      <c r="K28" s="25">
        <v>2330</v>
      </c>
      <c r="N28" s="23"/>
    </row>
    <row r="29" spans="1:14" x14ac:dyDescent="0.3">
      <c r="G29" s="66" t="s">
        <v>31</v>
      </c>
      <c r="H29" s="66"/>
    </row>
    <row r="30" spans="1:14" x14ac:dyDescent="0.3">
      <c r="G30" s="2" t="s">
        <v>2</v>
      </c>
      <c r="H30" s="5">
        <f>K24</f>
        <v>6.9869098712446354</v>
      </c>
      <c r="J30" s="26" t="s">
        <v>32</v>
      </c>
      <c r="K30" s="19">
        <f>IFERROR(K22/K28,0)</f>
        <v>0.38816165951359088</v>
      </c>
    </row>
    <row r="31" spans="1:14" x14ac:dyDescent="0.3">
      <c r="G31" s="2" t="s">
        <v>0</v>
      </c>
      <c r="H31" s="5">
        <f>E22</f>
        <v>6.4256200000000003</v>
      </c>
    </row>
    <row r="32" spans="1:14" x14ac:dyDescent="0.3">
      <c r="G32" s="2" t="s">
        <v>33</v>
      </c>
      <c r="H32" s="5">
        <f>SUM(H30+H31)*10%</f>
        <v>1.3412529871244638</v>
      </c>
    </row>
    <row r="33" spans="7:8" x14ac:dyDescent="0.3">
      <c r="G33" s="2" t="s">
        <v>34</v>
      </c>
      <c r="H33" s="5">
        <f>SUM(H30:H32)</f>
        <v>14.7537828583691</v>
      </c>
    </row>
  </sheetData>
  <mergeCells count="6">
    <mergeCell ref="J6:K6"/>
    <mergeCell ref="A10:B10"/>
    <mergeCell ref="G29:H29"/>
    <mergeCell ref="B1:I4"/>
    <mergeCell ref="D6:E6"/>
    <mergeCell ref="G6:H6"/>
  </mergeCells>
  <conditionalFormatting sqref="J30">
    <cfRule type="colorScale" priority="12">
      <colorScale>
        <cfvo type="min"/>
        <cfvo type="percent" val="35"/>
        <cfvo type="max"/>
        <color rgb="FF00B050"/>
        <color rgb="FFFFEB84"/>
        <color rgb="FFFF0000"/>
      </colorScale>
    </cfRule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30">
    <cfRule type="cellIs" dxfId="47" priority="2" operator="lessThan">
      <formula>0.3</formula>
    </cfRule>
    <cfRule type="cellIs" dxfId="46" priority="3" operator="lessThan">
      <formula>0.3</formula>
    </cfRule>
    <cfRule type="cellIs" dxfId="45" priority="4" operator="lessThan">
      <formula>0.29</formula>
    </cfRule>
    <cfRule type="cellIs" dxfId="44" priority="5" operator="lessThan">
      <formula>0.3</formula>
    </cfRule>
    <cfRule type="cellIs" dxfId="43" priority="6" operator="greaterThan">
      <formula>0.4</formula>
    </cfRule>
    <cfRule type="cellIs" dxfId="42" priority="7" operator="between">
      <formula>0.3</formula>
      <formula>0.4</formula>
    </cfRule>
    <cfRule type="cellIs" dxfId="41" priority="8" operator="lessThan">
      <formula>0.35</formula>
    </cfRule>
    <cfRule type="cellIs" dxfId="40" priority="9" operator="greaterThan">
      <formula>0.35</formula>
    </cfRule>
    <cfRule type="colorScale" priority="11">
      <colorScale>
        <cfvo type="min"/>
        <cfvo type="percentile" val="0.35"/>
        <cfvo type="max"/>
        <color rgb="FFF8696B"/>
        <color rgb="FFFFEB84"/>
        <color rgb="FF63BE7B"/>
      </colorScale>
    </cfRule>
  </conditionalFormatting>
  <pageMargins left="0.75" right="0.75" top="1" bottom="1" header="0.511811023622047" footer="0.511811023622047"/>
  <pageSetup paperSize="9" orientation="portrait" horizontalDpi="300" verticalDpi="30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662AD-0D72-4B07-A380-D66EF7D84D0C}">
  <dimension ref="A1:N34"/>
  <sheetViews>
    <sheetView showGridLines="0" topLeftCell="A7" zoomScaleNormal="100" workbookViewId="0">
      <selection activeCell="A29" sqref="A29"/>
    </sheetView>
  </sheetViews>
  <sheetFormatPr defaultColWidth="9.109375" defaultRowHeight="14.4" x14ac:dyDescent="0.3"/>
  <cols>
    <col min="1" max="1" width="33.77734375" style="28" customWidth="1"/>
    <col min="2" max="2" width="14.6640625" customWidth="1"/>
    <col min="3" max="3" width="7.44140625" style="28" customWidth="1"/>
    <col min="4" max="4" width="30.44140625" customWidth="1"/>
    <col min="5" max="5" width="11.5546875" customWidth="1"/>
    <col min="6" max="6" width="5.44140625" customWidth="1"/>
    <col min="7" max="7" width="15.5546875" customWidth="1"/>
    <col min="8" max="8" width="11.5546875" customWidth="1"/>
    <col min="9" max="9" width="4.77734375" customWidth="1"/>
    <col min="10" max="10" width="36" customWidth="1"/>
    <col min="11" max="11" width="13.6640625" customWidth="1"/>
  </cols>
  <sheetData>
    <row r="1" spans="1:11" ht="14.4" customHeight="1" x14ac:dyDescent="0.3">
      <c r="A1" s="67" t="s">
        <v>51</v>
      </c>
      <c r="B1" s="67"/>
      <c r="C1" s="67"/>
      <c r="D1" s="67"/>
      <c r="E1" s="67"/>
      <c r="F1" s="67"/>
      <c r="G1" s="67"/>
      <c r="H1" s="67"/>
      <c r="I1" s="67"/>
      <c r="J1" s="67"/>
    </row>
    <row r="2" spans="1:11" ht="14.4" customHeight="1" x14ac:dyDescent="0.3">
      <c r="A2" s="67"/>
      <c r="B2" s="67"/>
      <c r="C2" s="67"/>
      <c r="D2" s="67"/>
      <c r="E2" s="67"/>
      <c r="F2" s="67"/>
      <c r="G2" s="67"/>
      <c r="H2" s="67"/>
      <c r="I2" s="67"/>
      <c r="J2" s="67"/>
    </row>
    <row r="3" spans="1:11" ht="14.4" customHeight="1" x14ac:dyDescent="0.3">
      <c r="A3" s="67"/>
      <c r="B3" s="67"/>
      <c r="C3" s="67"/>
      <c r="D3" s="67"/>
      <c r="E3" s="67"/>
      <c r="F3" s="67"/>
      <c r="G3" s="67"/>
      <c r="H3" s="67"/>
      <c r="I3" s="67"/>
      <c r="J3" s="67"/>
    </row>
    <row r="4" spans="1:11" ht="14.4" customHeight="1" x14ac:dyDescent="0.3">
      <c r="A4" s="67"/>
      <c r="B4" s="67"/>
      <c r="C4" s="67"/>
      <c r="D4" s="67"/>
      <c r="E4" s="67"/>
      <c r="F4" s="67"/>
      <c r="G4" s="67"/>
      <c r="H4" s="67"/>
      <c r="I4" s="67"/>
      <c r="J4" s="67"/>
    </row>
    <row r="7" spans="1:11" x14ac:dyDescent="0.3">
      <c r="D7" s="68" t="s">
        <v>0</v>
      </c>
      <c r="E7" s="68"/>
      <c r="F7" s="1"/>
      <c r="G7" s="69" t="s">
        <v>1</v>
      </c>
      <c r="H7" s="69"/>
      <c r="J7" s="64" t="s">
        <v>2</v>
      </c>
      <c r="K7" s="64"/>
    </row>
    <row r="8" spans="1:11" x14ac:dyDescent="0.3">
      <c r="D8" s="27" t="s">
        <v>55</v>
      </c>
      <c r="E8" s="3">
        <v>0.62670000000000003</v>
      </c>
      <c r="F8" s="4"/>
      <c r="G8" s="2"/>
      <c r="H8" s="5"/>
      <c r="J8" s="6" t="s">
        <v>3</v>
      </c>
      <c r="K8" s="7">
        <f>147.56/3</f>
        <v>49.186666666666667</v>
      </c>
    </row>
    <row r="9" spans="1:11" x14ac:dyDescent="0.3">
      <c r="D9" s="27" t="s">
        <v>4</v>
      </c>
      <c r="E9" s="8">
        <v>2.1000000000000001E-2</v>
      </c>
      <c r="F9" s="4"/>
      <c r="G9" s="6"/>
      <c r="H9" s="9"/>
      <c r="J9" s="6" t="s">
        <v>5</v>
      </c>
      <c r="K9" s="7">
        <f>65/3</f>
        <v>21.666666666666668</v>
      </c>
    </row>
    <row r="10" spans="1:11" x14ac:dyDescent="0.3">
      <c r="D10" s="27" t="s">
        <v>38</v>
      </c>
      <c r="E10" s="8">
        <v>9.375E-2</v>
      </c>
      <c r="F10" s="4"/>
      <c r="G10" s="6"/>
      <c r="H10" s="10"/>
      <c r="J10" s="2" t="s">
        <v>6</v>
      </c>
      <c r="K10" s="11">
        <f>129/4</f>
        <v>32.25</v>
      </c>
    </row>
    <row r="11" spans="1:11" ht="18" x14ac:dyDescent="0.3">
      <c r="A11" s="65" t="s">
        <v>7</v>
      </c>
      <c r="B11" s="65"/>
      <c r="D11" s="27" t="s">
        <v>8</v>
      </c>
      <c r="E11" s="12">
        <v>1.4376E-2</v>
      </c>
      <c r="F11" s="4"/>
      <c r="G11" s="2"/>
      <c r="H11" s="13"/>
      <c r="J11" s="2" t="s">
        <v>9</v>
      </c>
      <c r="K11" s="5">
        <v>700</v>
      </c>
    </row>
    <row r="12" spans="1:11" x14ac:dyDescent="0.3">
      <c r="A12" s="29" t="s">
        <v>49</v>
      </c>
      <c r="B12" s="11">
        <v>15</v>
      </c>
      <c r="D12" s="27" t="s">
        <v>39</v>
      </c>
      <c r="E12" s="8">
        <v>0.74849999999999994</v>
      </c>
      <c r="F12" s="4"/>
      <c r="G12" s="6"/>
      <c r="H12" s="13"/>
      <c r="J12" s="2" t="s">
        <v>11</v>
      </c>
      <c r="K12" s="5">
        <f>179.86/3</f>
        <v>59.95333333333334</v>
      </c>
    </row>
    <row r="13" spans="1:11" x14ac:dyDescent="0.3">
      <c r="A13" s="30" t="s">
        <v>12</v>
      </c>
      <c r="B13" s="16">
        <v>5</v>
      </c>
      <c r="D13" s="27" t="s">
        <v>52</v>
      </c>
      <c r="E13" s="17">
        <v>0.49933333333333335</v>
      </c>
      <c r="F13" s="4"/>
      <c r="G13" s="6"/>
      <c r="H13" s="10"/>
      <c r="J13" s="2" t="s">
        <v>13</v>
      </c>
      <c r="K13" s="5">
        <v>10</v>
      </c>
    </row>
    <row r="14" spans="1:11" x14ac:dyDescent="0.3">
      <c r="A14" s="30" t="s">
        <v>14</v>
      </c>
      <c r="B14" s="18">
        <f>B12*B13</f>
        <v>75</v>
      </c>
      <c r="D14" s="27" t="s">
        <v>53</v>
      </c>
      <c r="E14" s="8">
        <v>0.83000000000000007</v>
      </c>
      <c r="F14" s="4"/>
      <c r="G14" s="6"/>
      <c r="H14" s="13"/>
      <c r="J14" s="6" t="s">
        <v>15</v>
      </c>
      <c r="K14" s="5">
        <f>125.44/4</f>
        <v>31.36</v>
      </c>
    </row>
    <row r="15" spans="1:11" x14ac:dyDescent="0.3">
      <c r="A15" s="30" t="s">
        <v>16</v>
      </c>
      <c r="B15" s="19">
        <f>IFERROR(B14/K29,0)</f>
        <v>3.2188841201716736E-2</v>
      </c>
      <c r="D15" s="27" t="s">
        <v>36</v>
      </c>
      <c r="E15" s="8">
        <v>0.1118</v>
      </c>
      <c r="F15" s="4"/>
      <c r="G15" s="2"/>
      <c r="H15" s="20"/>
      <c r="J15" s="6"/>
      <c r="K15" s="5"/>
    </row>
    <row r="16" spans="1:11" x14ac:dyDescent="0.3">
      <c r="A16" s="30" t="s">
        <v>17</v>
      </c>
      <c r="B16" s="18">
        <f>E23+K25</f>
        <v>9.6915842260371967</v>
      </c>
      <c r="D16" s="27" t="s">
        <v>37</v>
      </c>
      <c r="E16" s="8">
        <v>0.16650000000000001</v>
      </c>
      <c r="F16" s="4"/>
      <c r="G16" s="6"/>
      <c r="H16" s="10"/>
      <c r="J16" s="6"/>
      <c r="K16" s="5"/>
    </row>
    <row r="17" spans="1:14" x14ac:dyDescent="0.3">
      <c r="A17" s="30" t="s">
        <v>18</v>
      </c>
      <c r="B17" s="18">
        <f>B12-E23</f>
        <v>11.130840666666668</v>
      </c>
      <c r="D17" s="27" t="s">
        <v>35</v>
      </c>
      <c r="E17" s="10">
        <v>6.7799999999999999E-2</v>
      </c>
      <c r="F17" s="4"/>
      <c r="G17" s="6"/>
      <c r="H17" s="10"/>
      <c r="J17" s="6"/>
      <c r="K17" s="5"/>
    </row>
    <row r="18" spans="1:14" x14ac:dyDescent="0.3">
      <c r="A18" s="30" t="s">
        <v>19</v>
      </c>
      <c r="B18" s="21">
        <f>IFERROR(B19/B17,0)</f>
        <v>2.6154470569955133</v>
      </c>
      <c r="D18" s="27" t="s">
        <v>54</v>
      </c>
      <c r="E18" s="10">
        <v>0.24</v>
      </c>
      <c r="F18" s="4"/>
      <c r="G18" s="6"/>
      <c r="H18" s="10"/>
      <c r="J18" s="6"/>
      <c r="K18" s="5"/>
    </row>
    <row r="19" spans="1:14" x14ac:dyDescent="0.3">
      <c r="A19" s="30" t="s">
        <v>20</v>
      </c>
      <c r="B19" s="11">
        <f>K23*B15</f>
        <v>29.112124463519315</v>
      </c>
      <c r="D19" s="6" t="s">
        <v>60</v>
      </c>
      <c r="E19" s="10">
        <v>0.44940000000000002</v>
      </c>
      <c r="F19" s="4"/>
      <c r="G19" s="6"/>
      <c r="H19" s="10"/>
      <c r="J19" s="6"/>
      <c r="K19" s="5"/>
    </row>
    <row r="20" spans="1:14" x14ac:dyDescent="0.3">
      <c r="A20" s="30" t="s">
        <v>21</v>
      </c>
      <c r="B20" s="18">
        <f>B12-B16</f>
        <v>5.3084157739628033</v>
      </c>
      <c r="D20" s="6"/>
      <c r="E20" s="10"/>
      <c r="F20" s="4"/>
      <c r="G20" s="6"/>
      <c r="H20" s="10"/>
      <c r="J20" s="6"/>
      <c r="K20" s="5"/>
    </row>
    <row r="21" spans="1:14" x14ac:dyDescent="0.3">
      <c r="A21" s="30" t="s">
        <v>22</v>
      </c>
      <c r="B21" s="19">
        <f>IFERROR(B20/B16,0)</f>
        <v>0.54773457570552087</v>
      </c>
      <c r="D21" s="6"/>
      <c r="E21" s="10"/>
      <c r="F21" s="4"/>
      <c r="G21" s="6"/>
      <c r="H21" s="10"/>
      <c r="J21" s="6"/>
      <c r="K21" s="5"/>
    </row>
    <row r="22" spans="1:14" x14ac:dyDescent="0.3">
      <c r="A22" s="30" t="s">
        <v>23</v>
      </c>
      <c r="B22" s="19">
        <f>IFERROR(E23/B12,0)</f>
        <v>0.25794395555555555</v>
      </c>
      <c r="D22" s="6"/>
      <c r="E22" s="10"/>
      <c r="F22" s="4"/>
      <c r="G22" s="6"/>
      <c r="H22" s="10"/>
      <c r="J22" s="6"/>
      <c r="K22" s="5"/>
    </row>
    <row r="23" spans="1:14" x14ac:dyDescent="0.3">
      <c r="D23" s="2" t="s">
        <v>24</v>
      </c>
      <c r="E23" s="5">
        <f>SUM(E8:E22)+SUM(E27:E29)</f>
        <v>3.8691593333333332</v>
      </c>
      <c r="F23" s="4"/>
      <c r="G23" s="2" t="s">
        <v>24</v>
      </c>
      <c r="H23" s="5">
        <f>SUM(H8:H22)</f>
        <v>0</v>
      </c>
      <c r="J23" s="2" t="s">
        <v>24</v>
      </c>
      <c r="K23" s="5">
        <f>SUM(K6:K22)</f>
        <v>904.41666666666674</v>
      </c>
    </row>
    <row r="24" spans="1:14" x14ac:dyDescent="0.3">
      <c r="D24" s="2"/>
      <c r="E24" s="2"/>
      <c r="G24" s="2"/>
      <c r="H24" s="2"/>
      <c r="J24" s="2"/>
      <c r="K24" s="2"/>
    </row>
    <row r="25" spans="1:14" x14ac:dyDescent="0.3">
      <c r="D25" s="2" t="s">
        <v>25</v>
      </c>
      <c r="E25" s="19">
        <f>IFERROR(E23/B12,0)</f>
        <v>0.25794395555555555</v>
      </c>
      <c r="F25" s="4"/>
      <c r="G25" s="2"/>
      <c r="H25" s="5"/>
      <c r="J25" s="2" t="s">
        <v>26</v>
      </c>
      <c r="K25" s="5">
        <f>IFERROR((K23*B15)/B13,0)</f>
        <v>5.8224248927038627</v>
      </c>
    </row>
    <row r="26" spans="1:14" hidden="1" x14ac:dyDescent="0.3"/>
    <row r="27" spans="1:14" ht="28.8" hidden="1" x14ac:dyDescent="0.3">
      <c r="C27" s="34" t="s">
        <v>27</v>
      </c>
      <c r="D27" s="22">
        <v>0</v>
      </c>
      <c r="E27" s="18">
        <f>B12*D27</f>
        <v>0</v>
      </c>
      <c r="N27" s="23"/>
    </row>
    <row r="28" spans="1:14" ht="43.2" hidden="1" x14ac:dyDescent="0.3">
      <c r="C28" s="34" t="s">
        <v>28</v>
      </c>
      <c r="D28" s="22">
        <v>0</v>
      </c>
      <c r="E28" s="18">
        <f>B12*D28</f>
        <v>0</v>
      </c>
    </row>
    <row r="29" spans="1:14" ht="43.2" x14ac:dyDescent="0.3">
      <c r="C29" s="34" t="s">
        <v>29</v>
      </c>
      <c r="D29" s="22">
        <v>0</v>
      </c>
      <c r="E29" s="18">
        <f>B12*D29</f>
        <v>0</v>
      </c>
      <c r="J29" s="24" t="s">
        <v>30</v>
      </c>
      <c r="K29" s="25">
        <v>2330</v>
      </c>
      <c r="N29" s="23"/>
    </row>
    <row r="30" spans="1:14" x14ac:dyDescent="0.3">
      <c r="G30" s="66" t="s">
        <v>31</v>
      </c>
      <c r="H30" s="66"/>
    </row>
    <row r="31" spans="1:14" x14ac:dyDescent="0.3">
      <c r="G31" s="2" t="s">
        <v>2</v>
      </c>
      <c r="H31" s="5">
        <f>K25</f>
        <v>5.8224248927038627</v>
      </c>
      <c r="J31" s="26" t="s">
        <v>32</v>
      </c>
      <c r="K31" s="19">
        <f>IFERROR(K23/K29,0)</f>
        <v>0.38816165951359088</v>
      </c>
    </row>
    <row r="32" spans="1:14" x14ac:dyDescent="0.3">
      <c r="G32" s="2" t="s">
        <v>0</v>
      </c>
      <c r="H32" s="5">
        <f>E23</f>
        <v>3.8691593333333332</v>
      </c>
    </row>
    <row r="33" spans="7:8" x14ac:dyDescent="0.3">
      <c r="G33" s="2" t="s">
        <v>33</v>
      </c>
      <c r="H33" s="5">
        <f>SUM(H31+H32)*10%</f>
        <v>0.96915842260371976</v>
      </c>
    </row>
    <row r="34" spans="7:8" x14ac:dyDescent="0.3">
      <c r="G34" s="2" t="s">
        <v>34</v>
      </c>
      <c r="H34" s="5">
        <f>SUM(H31:H33)</f>
        <v>10.660742648640916</v>
      </c>
    </row>
  </sheetData>
  <mergeCells count="6">
    <mergeCell ref="G30:H30"/>
    <mergeCell ref="A1:J4"/>
    <mergeCell ref="D7:E7"/>
    <mergeCell ref="G7:H7"/>
    <mergeCell ref="J7:K7"/>
    <mergeCell ref="A11:B11"/>
  </mergeCells>
  <conditionalFormatting sqref="J31">
    <cfRule type="colorScale" priority="10">
      <colorScale>
        <cfvo type="min"/>
        <cfvo type="percent" val="35"/>
        <cfvo type="max"/>
        <color rgb="FF00B050"/>
        <color rgb="FFFFEB84"/>
        <color rgb="FFFF0000"/>
      </colorScale>
    </cfRule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31">
    <cfRule type="cellIs" dxfId="39" priority="1" operator="lessThan">
      <formula>0.3</formula>
    </cfRule>
    <cfRule type="cellIs" dxfId="38" priority="2" operator="lessThan">
      <formula>0.3</formula>
    </cfRule>
    <cfRule type="cellIs" dxfId="37" priority="3" operator="lessThan">
      <formula>0.29</formula>
    </cfRule>
    <cfRule type="cellIs" dxfId="36" priority="4" operator="lessThan">
      <formula>0.3</formula>
    </cfRule>
    <cfRule type="cellIs" dxfId="35" priority="5" operator="greaterThan">
      <formula>0.4</formula>
    </cfRule>
    <cfRule type="cellIs" dxfId="34" priority="6" operator="between">
      <formula>0.3</formula>
      <formula>0.4</formula>
    </cfRule>
    <cfRule type="cellIs" dxfId="33" priority="7" operator="lessThan">
      <formula>0.35</formula>
    </cfRule>
    <cfRule type="cellIs" dxfId="32" priority="8" operator="greaterThan">
      <formula>0.35</formula>
    </cfRule>
    <cfRule type="colorScale" priority="9">
      <colorScale>
        <cfvo type="min"/>
        <cfvo type="percentile" val="0.35"/>
        <cfvo type="max"/>
        <color rgb="FFF8696B"/>
        <color rgb="FFFFEB84"/>
        <color rgb="FF63BE7B"/>
      </colorScale>
    </cfRule>
  </conditionalFormatting>
  <pageMargins left="0.75" right="0.75" top="1" bottom="1" header="0.511811023622047" footer="0.511811023622047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7B596-C1F9-449A-9560-73C03307B988}">
  <dimension ref="A2:N34"/>
  <sheetViews>
    <sheetView showGridLines="0" tabSelected="1" topLeftCell="A7" zoomScale="110" zoomScaleNormal="110" workbookViewId="0">
      <selection activeCell="A27" sqref="A27"/>
    </sheetView>
  </sheetViews>
  <sheetFormatPr defaultColWidth="9.109375" defaultRowHeight="14.4" x14ac:dyDescent="0.3"/>
  <cols>
    <col min="1" max="1" width="33.77734375" style="37" customWidth="1"/>
    <col min="2" max="2" width="14.6640625" style="36" customWidth="1"/>
    <col min="3" max="3" width="8.6640625" style="36" customWidth="1"/>
    <col min="4" max="4" width="30.44140625" style="36" customWidth="1"/>
    <col min="5" max="5" width="11.5546875" style="36" customWidth="1"/>
    <col min="6" max="6" width="4.88671875" style="36" customWidth="1"/>
    <col min="7" max="7" width="15.5546875" style="36" customWidth="1"/>
    <col min="8" max="8" width="11.5546875" style="36" customWidth="1"/>
    <col min="9" max="9" width="5.21875" style="36" customWidth="1"/>
    <col min="10" max="10" width="36" style="36" customWidth="1"/>
    <col min="11" max="11" width="13.6640625" style="36" customWidth="1"/>
    <col min="12" max="16384" width="9.109375" style="36"/>
  </cols>
  <sheetData>
    <row r="2" spans="1:11" x14ac:dyDescent="0.3">
      <c r="A2" s="71" t="s">
        <v>51</v>
      </c>
      <c r="B2" s="71"/>
      <c r="C2" s="71"/>
      <c r="D2" s="71"/>
      <c r="E2" s="71"/>
      <c r="F2" s="71"/>
      <c r="G2" s="71"/>
      <c r="H2" s="71"/>
      <c r="I2" s="71"/>
    </row>
    <row r="3" spans="1:11" x14ac:dyDescent="0.3">
      <c r="A3" s="71"/>
      <c r="B3" s="71"/>
      <c r="C3" s="71"/>
      <c r="D3" s="71"/>
      <c r="E3" s="71"/>
      <c r="F3" s="71"/>
      <c r="G3" s="71"/>
      <c r="H3" s="71"/>
      <c r="I3" s="71"/>
    </row>
    <row r="4" spans="1:11" x14ac:dyDescent="0.3">
      <c r="A4" s="71"/>
      <c r="B4" s="71"/>
      <c r="C4" s="71"/>
      <c r="D4" s="71"/>
      <c r="E4" s="71"/>
      <c r="F4" s="71"/>
      <c r="G4" s="71"/>
      <c r="H4" s="71"/>
      <c r="I4" s="71"/>
    </row>
    <row r="5" spans="1:11" x14ac:dyDescent="0.3">
      <c r="A5" s="71"/>
      <c r="B5" s="71"/>
      <c r="C5" s="71"/>
      <c r="D5" s="71"/>
      <c r="E5" s="71"/>
      <c r="F5" s="71"/>
      <c r="G5" s="71"/>
      <c r="H5" s="71"/>
      <c r="I5" s="71"/>
    </row>
    <row r="7" spans="1:11" x14ac:dyDescent="0.3">
      <c r="D7" s="72" t="s">
        <v>0</v>
      </c>
      <c r="E7" s="72"/>
      <c r="F7" s="38"/>
      <c r="G7" s="73" t="s">
        <v>1</v>
      </c>
      <c r="H7" s="73"/>
      <c r="J7" s="74" t="s">
        <v>2</v>
      </c>
      <c r="K7" s="74"/>
    </row>
    <row r="8" spans="1:11" x14ac:dyDescent="0.3">
      <c r="D8" s="35" t="s">
        <v>55</v>
      </c>
      <c r="E8" s="39">
        <v>0.50136000000000003</v>
      </c>
      <c r="F8" s="40"/>
      <c r="G8" s="41"/>
      <c r="H8" s="42"/>
      <c r="J8" s="43" t="s">
        <v>3</v>
      </c>
      <c r="K8" s="44">
        <f>147.56/3</f>
        <v>49.186666666666667</v>
      </c>
    </row>
    <row r="9" spans="1:11" x14ac:dyDescent="0.3">
      <c r="D9" s="35" t="s">
        <v>4</v>
      </c>
      <c r="E9" s="45">
        <v>9.0000000000000011E-3</v>
      </c>
      <c r="F9" s="40"/>
      <c r="G9" s="43"/>
      <c r="H9" s="46"/>
      <c r="J9" s="43" t="s">
        <v>5</v>
      </c>
      <c r="K9" s="44">
        <f>65/3</f>
        <v>21.666666666666668</v>
      </c>
    </row>
    <row r="10" spans="1:11" x14ac:dyDescent="0.3">
      <c r="D10" s="35" t="s">
        <v>38</v>
      </c>
      <c r="E10" s="45">
        <v>0.12375</v>
      </c>
      <c r="F10" s="40"/>
      <c r="G10" s="43"/>
      <c r="H10" s="47"/>
      <c r="J10" s="41" t="s">
        <v>6</v>
      </c>
      <c r="K10" s="48">
        <f>129/4</f>
        <v>32.25</v>
      </c>
    </row>
    <row r="11" spans="1:11" ht="18" x14ac:dyDescent="0.3">
      <c r="A11" s="75" t="s">
        <v>7</v>
      </c>
      <c r="B11" s="75"/>
      <c r="D11" s="35" t="s">
        <v>8</v>
      </c>
      <c r="E11" s="49">
        <v>6.7087999999999995E-2</v>
      </c>
      <c r="F11" s="40"/>
      <c r="G11" s="41"/>
      <c r="H11" s="50"/>
      <c r="J11" s="41" t="s">
        <v>9</v>
      </c>
      <c r="K11" s="42">
        <v>700</v>
      </c>
    </row>
    <row r="12" spans="1:11" x14ac:dyDescent="0.3">
      <c r="A12" s="51" t="s">
        <v>48</v>
      </c>
      <c r="B12" s="48">
        <v>30</v>
      </c>
      <c r="D12" s="35" t="s">
        <v>39</v>
      </c>
      <c r="E12" s="45">
        <v>1.3972</v>
      </c>
      <c r="F12" s="40"/>
      <c r="G12" s="43"/>
      <c r="H12" s="50"/>
      <c r="J12" s="41" t="s">
        <v>11</v>
      </c>
      <c r="K12" s="42">
        <f>179.86/3</f>
        <v>59.95333333333334</v>
      </c>
    </row>
    <row r="13" spans="1:11" x14ac:dyDescent="0.3">
      <c r="A13" s="52" t="s">
        <v>12</v>
      </c>
      <c r="B13" s="53">
        <v>28</v>
      </c>
      <c r="D13" s="35" t="s">
        <v>40</v>
      </c>
      <c r="E13" s="54">
        <v>0.49933333333333335</v>
      </c>
      <c r="F13" s="40"/>
      <c r="G13" s="43"/>
      <c r="H13" s="47"/>
      <c r="J13" s="41" t="s">
        <v>13</v>
      </c>
      <c r="K13" s="42">
        <v>10</v>
      </c>
    </row>
    <row r="14" spans="1:11" x14ac:dyDescent="0.3">
      <c r="A14" s="52" t="s">
        <v>14</v>
      </c>
      <c r="B14" s="55">
        <f>B12*B13</f>
        <v>840</v>
      </c>
      <c r="D14" s="35" t="s">
        <v>41</v>
      </c>
      <c r="E14" s="45">
        <v>1.1900000000000002</v>
      </c>
      <c r="F14" s="40"/>
      <c r="G14" s="43"/>
      <c r="H14" s="50"/>
      <c r="J14" s="43" t="s">
        <v>15</v>
      </c>
      <c r="K14" s="42">
        <f>125.44/4</f>
        <v>31.36</v>
      </c>
    </row>
    <row r="15" spans="1:11" x14ac:dyDescent="0.3">
      <c r="A15" s="52" t="s">
        <v>16</v>
      </c>
      <c r="B15" s="56">
        <f>IFERROR(B14/K29,0)</f>
        <v>0.36051502145922748</v>
      </c>
      <c r="D15" s="35" t="s">
        <v>37</v>
      </c>
      <c r="E15" s="45">
        <v>0.16650000000000001</v>
      </c>
      <c r="F15" s="40"/>
      <c r="G15" s="41"/>
      <c r="H15" s="57"/>
      <c r="J15" s="43"/>
      <c r="K15" s="42"/>
    </row>
    <row r="16" spans="1:11" x14ac:dyDescent="0.3">
      <c r="A16" s="52" t="s">
        <v>17</v>
      </c>
      <c r="B16" s="55">
        <f>E23+K25</f>
        <v>27.998972547312491</v>
      </c>
      <c r="D16" s="35" t="s">
        <v>36</v>
      </c>
      <c r="E16" s="45">
        <v>0.1118</v>
      </c>
      <c r="F16" s="40"/>
      <c r="G16" s="43"/>
      <c r="H16" s="47"/>
      <c r="J16" s="43"/>
      <c r="K16" s="42"/>
    </row>
    <row r="17" spans="1:14" x14ac:dyDescent="0.3">
      <c r="A17" s="52" t="s">
        <v>18</v>
      </c>
      <c r="B17" s="55">
        <f>B12-E23</f>
        <v>13.645877238095238</v>
      </c>
      <c r="D17" s="35" t="s">
        <v>42</v>
      </c>
      <c r="E17" s="47">
        <v>11.888571428571428</v>
      </c>
      <c r="F17" s="40"/>
      <c r="G17" s="43"/>
      <c r="H17" s="47"/>
      <c r="J17" s="43"/>
      <c r="K17" s="42"/>
    </row>
    <row r="18" spans="1:14" x14ac:dyDescent="0.3">
      <c r="A18" s="52" t="s">
        <v>19</v>
      </c>
      <c r="B18" s="58">
        <f>IFERROR(B19/B17,0)</f>
        <v>23.894088177868504</v>
      </c>
      <c r="D18" s="43" t="s">
        <v>60</v>
      </c>
      <c r="E18" s="47">
        <v>0.35952000000000001</v>
      </c>
      <c r="F18" s="40"/>
      <c r="G18" s="43"/>
      <c r="H18" s="47"/>
      <c r="J18" s="43"/>
      <c r="K18" s="42"/>
    </row>
    <row r="19" spans="1:14" x14ac:dyDescent="0.3">
      <c r="A19" s="52" t="s">
        <v>20</v>
      </c>
      <c r="B19" s="48">
        <f>K23*B15</f>
        <v>326.05579399141635</v>
      </c>
      <c r="D19" s="43" t="s">
        <v>66</v>
      </c>
      <c r="E19" s="47">
        <v>0.04</v>
      </c>
      <c r="F19" s="40"/>
      <c r="G19" s="43"/>
      <c r="H19" s="47"/>
      <c r="J19" s="43"/>
      <c r="K19" s="42"/>
    </row>
    <row r="20" spans="1:14" x14ac:dyDescent="0.3">
      <c r="A20" s="52" t="s">
        <v>21</v>
      </c>
      <c r="B20" s="55">
        <f>B12-B16</f>
        <v>2.0010274526875094</v>
      </c>
      <c r="D20" s="43"/>
      <c r="E20" s="47"/>
      <c r="F20" s="40"/>
      <c r="G20" s="43"/>
      <c r="H20" s="47"/>
      <c r="J20" s="43"/>
      <c r="K20" s="42"/>
    </row>
    <row r="21" spans="1:14" x14ac:dyDescent="0.3">
      <c r="A21" s="52" t="s">
        <v>22</v>
      </c>
      <c r="B21" s="56">
        <f>IFERROR(B20/B16,0)</f>
        <v>7.1467888662920948E-2</v>
      </c>
      <c r="D21" s="43"/>
      <c r="E21" s="47"/>
      <c r="F21" s="40"/>
      <c r="G21" s="43"/>
      <c r="H21" s="47"/>
      <c r="J21" s="43"/>
      <c r="K21" s="42"/>
    </row>
    <row r="22" spans="1:14" x14ac:dyDescent="0.3">
      <c r="A22" s="52" t="s">
        <v>23</v>
      </c>
      <c r="B22" s="56">
        <f>IFERROR(E23/B12,0)</f>
        <v>0.54513742539682541</v>
      </c>
      <c r="D22" s="43"/>
      <c r="E22" s="47"/>
      <c r="F22" s="40"/>
      <c r="G22" s="43"/>
      <c r="H22" s="47"/>
      <c r="J22" s="43"/>
      <c r="K22" s="42"/>
    </row>
    <row r="23" spans="1:14" x14ac:dyDescent="0.3">
      <c r="D23" s="41" t="s">
        <v>24</v>
      </c>
      <c r="E23" s="42">
        <f>SUM(E8:E22)+SUM(E27:E29)</f>
        <v>16.354122761904762</v>
      </c>
      <c r="F23" s="40"/>
      <c r="G23" s="41" t="s">
        <v>24</v>
      </c>
      <c r="H23" s="42">
        <f>SUM(H8:H22)</f>
        <v>0</v>
      </c>
      <c r="J23" s="41" t="s">
        <v>24</v>
      </c>
      <c r="K23" s="42">
        <f>SUM(K6:K22)</f>
        <v>904.41666666666674</v>
      </c>
    </row>
    <row r="24" spans="1:14" x14ac:dyDescent="0.3">
      <c r="D24" s="41"/>
      <c r="E24" s="41"/>
      <c r="G24" s="41"/>
      <c r="H24" s="41"/>
      <c r="J24" s="41"/>
      <c r="K24" s="41"/>
    </row>
    <row r="25" spans="1:14" x14ac:dyDescent="0.3">
      <c r="D25" s="41" t="s">
        <v>25</v>
      </c>
      <c r="E25" s="56">
        <f>IFERROR(E23/B12,0)</f>
        <v>0.54513742539682541</v>
      </c>
      <c r="F25" s="40"/>
      <c r="G25" s="41"/>
      <c r="H25" s="42"/>
      <c r="J25" s="41" t="s">
        <v>26</v>
      </c>
      <c r="K25" s="42">
        <f>IFERROR((K23*B15)/B13,0)</f>
        <v>11.644849785407727</v>
      </c>
    </row>
    <row r="27" spans="1:14" x14ac:dyDescent="0.3">
      <c r="C27" s="41" t="s">
        <v>27</v>
      </c>
      <c r="D27" s="59">
        <v>0</v>
      </c>
      <c r="E27" s="55">
        <f>B12*D27</f>
        <v>0</v>
      </c>
      <c r="N27" s="60"/>
    </row>
    <row r="28" spans="1:14" x14ac:dyDescent="0.3">
      <c r="C28" s="41" t="s">
        <v>28</v>
      </c>
      <c r="D28" s="59">
        <v>0</v>
      </c>
      <c r="E28" s="55">
        <f>B12*D28</f>
        <v>0</v>
      </c>
    </row>
    <row r="29" spans="1:14" x14ac:dyDescent="0.3">
      <c r="C29" s="41" t="s">
        <v>29</v>
      </c>
      <c r="D29" s="59">
        <v>0</v>
      </c>
      <c r="E29" s="55">
        <f>B12*D29</f>
        <v>0</v>
      </c>
      <c r="J29" s="61" t="s">
        <v>30</v>
      </c>
      <c r="K29" s="62">
        <v>2330</v>
      </c>
      <c r="N29" s="60"/>
    </row>
    <row r="30" spans="1:14" x14ac:dyDescent="0.3">
      <c r="G30" s="70" t="s">
        <v>31</v>
      </c>
      <c r="H30" s="70"/>
    </row>
    <row r="31" spans="1:14" x14ac:dyDescent="0.3">
      <c r="G31" s="41" t="s">
        <v>2</v>
      </c>
      <c r="H31" s="42">
        <f>K25</f>
        <v>11.644849785407727</v>
      </c>
      <c r="J31" s="63" t="s">
        <v>32</v>
      </c>
      <c r="K31" s="56">
        <f>IFERROR(K23/K29,0)</f>
        <v>0.38816165951359088</v>
      </c>
    </row>
    <row r="32" spans="1:14" x14ac:dyDescent="0.3">
      <c r="G32" s="41" t="s">
        <v>0</v>
      </c>
      <c r="H32" s="42">
        <f>E23</f>
        <v>16.354122761904762</v>
      </c>
    </row>
    <row r="33" spans="7:8" x14ac:dyDescent="0.3">
      <c r="G33" s="41" t="s">
        <v>33</v>
      </c>
      <c r="H33" s="42">
        <f>SUM(H31+H32)*10%</f>
        <v>2.7998972547312491</v>
      </c>
    </row>
    <row r="34" spans="7:8" x14ac:dyDescent="0.3">
      <c r="G34" s="41" t="s">
        <v>34</v>
      </c>
      <c r="H34" s="42">
        <f>SUM(H31:H33)</f>
        <v>30.79886980204374</v>
      </c>
    </row>
  </sheetData>
  <mergeCells count="6">
    <mergeCell ref="G30:H30"/>
    <mergeCell ref="A2:I5"/>
    <mergeCell ref="D7:E7"/>
    <mergeCell ref="G7:H7"/>
    <mergeCell ref="J7:K7"/>
    <mergeCell ref="A11:B11"/>
  </mergeCells>
  <conditionalFormatting sqref="J31">
    <cfRule type="colorScale" priority="10">
      <colorScale>
        <cfvo type="min"/>
        <cfvo type="percent" val="35"/>
        <cfvo type="max"/>
        <color rgb="FF00B050"/>
        <color rgb="FFFFEB84"/>
        <color rgb="FFFF0000"/>
      </colorScale>
    </cfRule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31">
    <cfRule type="cellIs" dxfId="31" priority="1" operator="lessThan">
      <formula>0.3</formula>
    </cfRule>
    <cfRule type="cellIs" dxfId="30" priority="2" operator="lessThan">
      <formula>0.3</formula>
    </cfRule>
    <cfRule type="cellIs" dxfId="29" priority="3" operator="lessThan">
      <formula>0.29</formula>
    </cfRule>
    <cfRule type="cellIs" dxfId="28" priority="4" operator="lessThan">
      <formula>0.3</formula>
    </cfRule>
    <cfRule type="cellIs" dxfId="27" priority="5" operator="greaterThan">
      <formula>0.4</formula>
    </cfRule>
    <cfRule type="cellIs" dxfId="26" priority="6" operator="between">
      <formula>0.3</formula>
      <formula>0.4</formula>
    </cfRule>
    <cfRule type="cellIs" dxfId="25" priority="7" operator="lessThan">
      <formula>0.35</formula>
    </cfRule>
    <cfRule type="cellIs" dxfId="24" priority="8" operator="greaterThan">
      <formula>0.35</formula>
    </cfRule>
    <cfRule type="colorScale" priority="9">
      <colorScale>
        <cfvo type="min"/>
        <cfvo type="percentile" val="0.35"/>
        <cfvo type="max"/>
        <color rgb="FFF8696B"/>
        <color rgb="FFFFEB84"/>
        <color rgb="FF63BE7B"/>
      </colorScale>
    </cfRule>
  </conditionalFormatting>
  <pageMargins left="0.75" right="0.75" top="1" bottom="1" header="0.511811023622047" footer="0.511811023622047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3F611-954A-4264-A12E-EB70A2105308}">
  <dimension ref="A1:N34"/>
  <sheetViews>
    <sheetView showGridLines="0" topLeftCell="A5" zoomScale="110" zoomScaleNormal="110" workbookViewId="0">
      <selection activeCell="A25" sqref="A25"/>
    </sheetView>
  </sheetViews>
  <sheetFormatPr defaultColWidth="9.109375" defaultRowHeight="14.4" x14ac:dyDescent="0.3"/>
  <cols>
    <col min="1" max="1" width="33.77734375" style="28" customWidth="1"/>
    <col min="2" max="2" width="14.6640625" customWidth="1"/>
    <col min="3" max="3" width="7.109375" customWidth="1"/>
    <col min="4" max="4" width="30.44140625" customWidth="1"/>
    <col min="5" max="5" width="11.5546875" customWidth="1"/>
    <col min="6" max="6" width="6.109375" customWidth="1"/>
    <col min="7" max="7" width="15.5546875" customWidth="1"/>
    <col min="8" max="8" width="11.5546875" customWidth="1"/>
    <col min="9" max="9" width="6.5546875" customWidth="1"/>
    <col min="10" max="10" width="36" customWidth="1"/>
    <col min="11" max="11" width="13.6640625" customWidth="1"/>
  </cols>
  <sheetData>
    <row r="1" spans="1:11" x14ac:dyDescent="0.3">
      <c r="A1" s="67" t="s">
        <v>51</v>
      </c>
      <c r="B1" s="67"/>
      <c r="C1" s="67"/>
      <c r="D1" s="67"/>
      <c r="E1" s="67"/>
      <c r="F1" s="67"/>
      <c r="G1" s="67"/>
      <c r="H1" s="67"/>
      <c r="I1" s="67"/>
    </row>
    <row r="2" spans="1:11" x14ac:dyDescent="0.3">
      <c r="A2" s="67"/>
      <c r="B2" s="67"/>
      <c r="C2" s="67"/>
      <c r="D2" s="67"/>
      <c r="E2" s="67"/>
      <c r="F2" s="67"/>
      <c r="G2" s="67"/>
      <c r="H2" s="67"/>
      <c r="I2" s="67"/>
    </row>
    <row r="3" spans="1:11" x14ac:dyDescent="0.3">
      <c r="A3" s="67"/>
      <c r="B3" s="67"/>
      <c r="C3" s="67"/>
      <c r="D3" s="67"/>
      <c r="E3" s="67"/>
      <c r="F3" s="67"/>
      <c r="G3" s="67"/>
      <c r="H3" s="67"/>
      <c r="I3" s="67"/>
    </row>
    <row r="4" spans="1:11" x14ac:dyDescent="0.3">
      <c r="A4" s="67"/>
      <c r="B4" s="67"/>
      <c r="C4" s="67"/>
      <c r="D4" s="67"/>
      <c r="E4" s="67"/>
      <c r="F4" s="67"/>
      <c r="G4" s="67"/>
      <c r="H4" s="67"/>
      <c r="I4" s="67"/>
    </row>
    <row r="7" spans="1:11" x14ac:dyDescent="0.3">
      <c r="D7" s="68" t="s">
        <v>0</v>
      </c>
      <c r="E7" s="68"/>
      <c r="F7" s="1"/>
      <c r="G7" s="69" t="s">
        <v>1</v>
      </c>
      <c r="H7" s="69"/>
      <c r="J7" s="64" t="s">
        <v>2</v>
      </c>
      <c r="K7" s="64"/>
    </row>
    <row r="8" spans="1:11" x14ac:dyDescent="0.3">
      <c r="D8" s="27" t="s">
        <v>55</v>
      </c>
      <c r="E8" s="8">
        <v>0.62670000000000003</v>
      </c>
      <c r="F8" s="4"/>
      <c r="G8" s="2"/>
      <c r="H8" s="5"/>
      <c r="J8" s="6" t="s">
        <v>3</v>
      </c>
      <c r="K8" s="7">
        <f>147.56/3</f>
        <v>49.186666666666667</v>
      </c>
    </row>
    <row r="9" spans="1:11" x14ac:dyDescent="0.3">
      <c r="D9" s="27" t="s">
        <v>4</v>
      </c>
      <c r="E9" s="8">
        <v>2.1000000000000001E-2</v>
      </c>
      <c r="F9" s="4"/>
      <c r="G9" s="6"/>
      <c r="H9" s="9"/>
      <c r="J9" s="6" t="s">
        <v>5</v>
      </c>
      <c r="K9" s="7">
        <f>65/3</f>
        <v>21.666666666666668</v>
      </c>
    </row>
    <row r="10" spans="1:11" x14ac:dyDescent="0.3">
      <c r="D10" s="27" t="s">
        <v>8</v>
      </c>
      <c r="E10" s="8">
        <v>1.4376E-2</v>
      </c>
      <c r="F10" s="4"/>
      <c r="G10" s="6"/>
      <c r="H10" s="10"/>
      <c r="J10" s="2" t="s">
        <v>6</v>
      </c>
      <c r="K10" s="11">
        <f>129/4</f>
        <v>32.25</v>
      </c>
    </row>
    <row r="11" spans="1:11" ht="18" x14ac:dyDescent="0.3">
      <c r="A11" s="65" t="s">
        <v>7</v>
      </c>
      <c r="B11" s="65"/>
      <c r="D11" s="31" t="s">
        <v>43</v>
      </c>
      <c r="E11" s="12">
        <v>1.2</v>
      </c>
      <c r="F11" s="4"/>
      <c r="G11" s="2"/>
      <c r="H11" s="13"/>
      <c r="J11" s="2" t="s">
        <v>9</v>
      </c>
      <c r="K11" s="5">
        <v>700</v>
      </c>
    </row>
    <row r="12" spans="1:11" x14ac:dyDescent="0.3">
      <c r="A12" s="29" t="s">
        <v>47</v>
      </c>
      <c r="B12" s="11">
        <v>20</v>
      </c>
      <c r="D12" s="27" t="s">
        <v>44</v>
      </c>
      <c r="E12" s="8">
        <v>1</v>
      </c>
      <c r="F12" s="4"/>
      <c r="G12" s="6"/>
      <c r="H12" s="13"/>
      <c r="J12" s="2" t="s">
        <v>11</v>
      </c>
      <c r="K12" s="5">
        <f>179.86/3</f>
        <v>59.95333333333334</v>
      </c>
    </row>
    <row r="13" spans="1:11" x14ac:dyDescent="0.3">
      <c r="A13" s="30" t="s">
        <v>12</v>
      </c>
      <c r="B13" s="16">
        <v>11</v>
      </c>
      <c r="D13" s="32" t="s">
        <v>45</v>
      </c>
      <c r="E13" s="17">
        <v>6.211111111111111E-2</v>
      </c>
      <c r="F13" s="4"/>
      <c r="G13" s="6"/>
      <c r="H13" s="10"/>
      <c r="J13" s="2" t="s">
        <v>13</v>
      </c>
      <c r="K13" s="5">
        <v>10</v>
      </c>
    </row>
    <row r="14" spans="1:11" x14ac:dyDescent="0.3">
      <c r="A14" s="30" t="s">
        <v>14</v>
      </c>
      <c r="B14" s="18">
        <f>B12*B13</f>
        <v>220</v>
      </c>
      <c r="D14" s="27" t="s">
        <v>37</v>
      </c>
      <c r="E14" s="8">
        <v>0.16650000000000001</v>
      </c>
      <c r="F14" s="4"/>
      <c r="G14" s="6"/>
      <c r="H14" s="13"/>
      <c r="J14" s="6" t="s">
        <v>15</v>
      </c>
      <c r="K14" s="5">
        <f>125.44/4</f>
        <v>31.36</v>
      </c>
    </row>
    <row r="15" spans="1:11" x14ac:dyDescent="0.3">
      <c r="A15" s="30" t="s">
        <v>16</v>
      </c>
      <c r="B15" s="19">
        <f>IFERROR(B14/K29,0)</f>
        <v>9.4420600858369105E-2</v>
      </c>
      <c r="D15" s="27" t="s">
        <v>35</v>
      </c>
      <c r="E15" s="8">
        <v>1.6950000000000001</v>
      </c>
      <c r="F15" s="4"/>
      <c r="G15" s="2"/>
      <c r="H15" s="20"/>
      <c r="J15" s="6"/>
      <c r="K15" s="5"/>
    </row>
    <row r="16" spans="1:11" x14ac:dyDescent="0.3">
      <c r="A16" s="30" t="s">
        <v>17</v>
      </c>
      <c r="B16" s="18">
        <f>E23+K25</f>
        <v>13.29732030138293</v>
      </c>
      <c r="D16" s="27" t="s">
        <v>60</v>
      </c>
      <c r="E16" s="8">
        <v>0.44940000000000002</v>
      </c>
      <c r="F16" s="4"/>
      <c r="G16" s="6"/>
      <c r="H16" s="10"/>
      <c r="J16" s="6"/>
      <c r="K16" s="5"/>
    </row>
    <row r="17" spans="1:14" x14ac:dyDescent="0.3">
      <c r="A17" s="30" t="s">
        <v>18</v>
      </c>
      <c r="B17" s="18">
        <f>B12-E23</f>
        <v>14.465912888888887</v>
      </c>
      <c r="D17" s="27" t="s">
        <v>65</v>
      </c>
      <c r="E17" s="10">
        <v>0.29900000000000004</v>
      </c>
      <c r="F17" s="4"/>
      <c r="G17" s="6"/>
      <c r="H17" s="10"/>
      <c r="J17" s="6"/>
      <c r="K17" s="5"/>
    </row>
    <row r="18" spans="1:14" x14ac:dyDescent="0.3">
      <c r="A18" s="30" t="s">
        <v>19</v>
      </c>
      <c r="B18" s="21">
        <f>IFERROR(B19/B17,0)</f>
        <v>5.9032268304741011</v>
      </c>
      <c r="D18" s="6"/>
      <c r="E18" s="10"/>
      <c r="F18" s="4"/>
      <c r="G18" s="6"/>
      <c r="H18" s="10"/>
      <c r="J18" s="6"/>
      <c r="K18" s="5"/>
    </row>
    <row r="19" spans="1:14" x14ac:dyDescent="0.3">
      <c r="A19" s="30" t="s">
        <v>20</v>
      </c>
      <c r="B19" s="11">
        <f>K23*B15</f>
        <v>85.395565092989997</v>
      </c>
      <c r="D19" s="6"/>
      <c r="E19" s="10"/>
      <c r="F19" s="4"/>
      <c r="G19" s="6"/>
      <c r="H19" s="10"/>
      <c r="J19" s="6"/>
      <c r="K19" s="5"/>
    </row>
    <row r="20" spans="1:14" x14ac:dyDescent="0.3">
      <c r="A20" s="30" t="s">
        <v>21</v>
      </c>
      <c r="B20" s="18">
        <f>B12-B16</f>
        <v>6.7026796986170698</v>
      </c>
      <c r="D20" s="6"/>
      <c r="E20" s="10"/>
      <c r="F20" s="4"/>
      <c r="G20" s="6"/>
      <c r="H20" s="10"/>
      <c r="J20" s="6"/>
      <c r="K20" s="5"/>
    </row>
    <row r="21" spans="1:14" x14ac:dyDescent="0.3">
      <c r="A21" s="30" t="s">
        <v>22</v>
      </c>
      <c r="B21" s="19">
        <f>IFERROR(B20/B16,0)</f>
        <v>0.50406243864938616</v>
      </c>
      <c r="D21" s="6"/>
      <c r="E21" s="10"/>
      <c r="F21" s="4"/>
      <c r="G21" s="6"/>
      <c r="H21" s="10"/>
      <c r="J21" s="6"/>
      <c r="K21" s="5"/>
    </row>
    <row r="22" spans="1:14" x14ac:dyDescent="0.3">
      <c r="A22" s="30" t="s">
        <v>23</v>
      </c>
      <c r="B22" s="19">
        <f>IFERROR(E23/B12,0)</f>
        <v>0.27670435555555561</v>
      </c>
      <c r="D22" s="6"/>
      <c r="E22" s="10"/>
      <c r="F22" s="4"/>
      <c r="G22" s="6"/>
      <c r="H22" s="10"/>
      <c r="J22" s="6"/>
      <c r="K22" s="5"/>
    </row>
    <row r="23" spans="1:14" x14ac:dyDescent="0.3">
      <c r="D23" s="2" t="s">
        <v>24</v>
      </c>
      <c r="E23" s="5">
        <f>SUM(E8:E22)+SUM(E27:E29)</f>
        <v>5.5340871111111118</v>
      </c>
      <c r="F23" s="4"/>
      <c r="G23" s="2" t="s">
        <v>24</v>
      </c>
      <c r="H23" s="5">
        <f>SUM(H8:H22)</f>
        <v>0</v>
      </c>
      <c r="J23" s="2" t="s">
        <v>24</v>
      </c>
      <c r="K23" s="5">
        <f>SUM(K6:K22)</f>
        <v>904.41666666666674</v>
      </c>
    </row>
    <row r="24" spans="1:14" x14ac:dyDescent="0.3">
      <c r="D24" s="2"/>
      <c r="E24" s="2"/>
      <c r="G24" s="2"/>
      <c r="H24" s="2"/>
      <c r="J24" s="2"/>
      <c r="K24" s="2"/>
    </row>
    <row r="25" spans="1:14" x14ac:dyDescent="0.3">
      <c r="D25" s="2" t="s">
        <v>25</v>
      </c>
      <c r="E25" s="19">
        <f>IFERROR(E23/B12,0)</f>
        <v>0.27670435555555561</v>
      </c>
      <c r="F25" s="4"/>
      <c r="G25" s="2"/>
      <c r="H25" s="5"/>
      <c r="J25" s="2" t="s">
        <v>26</v>
      </c>
      <c r="K25" s="5">
        <f>IFERROR((K23*B15)/B13,0)</f>
        <v>7.7632331902718184</v>
      </c>
    </row>
    <row r="27" spans="1:14" x14ac:dyDescent="0.3">
      <c r="C27" s="2" t="s">
        <v>27</v>
      </c>
      <c r="D27" s="22">
        <v>0</v>
      </c>
      <c r="E27" s="18">
        <f>B12*D27</f>
        <v>0</v>
      </c>
      <c r="N27" s="23"/>
    </row>
    <row r="28" spans="1:14" x14ac:dyDescent="0.3">
      <c r="C28" s="2" t="s">
        <v>28</v>
      </c>
      <c r="D28" s="22">
        <v>0</v>
      </c>
      <c r="E28" s="18">
        <f>B12*D28</f>
        <v>0</v>
      </c>
    </row>
    <row r="29" spans="1:14" x14ac:dyDescent="0.3">
      <c r="C29" s="2" t="s">
        <v>29</v>
      </c>
      <c r="D29" s="22">
        <v>0</v>
      </c>
      <c r="E29" s="18">
        <f>B12*D29</f>
        <v>0</v>
      </c>
      <c r="J29" s="24" t="s">
        <v>30</v>
      </c>
      <c r="K29" s="25">
        <v>2330</v>
      </c>
      <c r="N29" s="23"/>
    </row>
    <row r="30" spans="1:14" x14ac:dyDescent="0.3">
      <c r="G30" s="66" t="s">
        <v>31</v>
      </c>
      <c r="H30" s="66"/>
    </row>
    <row r="31" spans="1:14" x14ac:dyDescent="0.3">
      <c r="G31" s="2" t="s">
        <v>2</v>
      </c>
      <c r="H31" s="5">
        <f>K25</f>
        <v>7.7632331902718184</v>
      </c>
      <c r="J31" s="26" t="s">
        <v>32</v>
      </c>
      <c r="K31" s="19">
        <f>IFERROR(K23/K29,0)</f>
        <v>0.38816165951359088</v>
      </c>
    </row>
    <row r="32" spans="1:14" x14ac:dyDescent="0.3">
      <c r="G32" s="2" t="s">
        <v>0</v>
      </c>
      <c r="H32" s="5">
        <f>E23</f>
        <v>5.5340871111111118</v>
      </c>
    </row>
    <row r="33" spans="7:8" x14ac:dyDescent="0.3">
      <c r="G33" s="2" t="s">
        <v>33</v>
      </c>
      <c r="H33" s="5">
        <f>SUM(H31+H32)*10%</f>
        <v>1.3297320301382931</v>
      </c>
    </row>
    <row r="34" spans="7:8" x14ac:dyDescent="0.3">
      <c r="G34" s="2" t="s">
        <v>34</v>
      </c>
      <c r="H34" s="5">
        <f>SUM(H31:H33)</f>
        <v>14.627052331521224</v>
      </c>
    </row>
  </sheetData>
  <mergeCells count="6">
    <mergeCell ref="G30:H30"/>
    <mergeCell ref="A1:I4"/>
    <mergeCell ref="D7:E7"/>
    <mergeCell ref="G7:H7"/>
    <mergeCell ref="J7:K7"/>
    <mergeCell ref="A11:B11"/>
  </mergeCells>
  <conditionalFormatting sqref="J31">
    <cfRule type="colorScale" priority="10">
      <colorScale>
        <cfvo type="min"/>
        <cfvo type="percent" val="35"/>
        <cfvo type="max"/>
        <color rgb="FF00B050"/>
        <color rgb="FFFFEB84"/>
        <color rgb="FFFF0000"/>
      </colorScale>
    </cfRule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31">
    <cfRule type="cellIs" dxfId="23" priority="1" operator="lessThan">
      <formula>0.3</formula>
    </cfRule>
    <cfRule type="cellIs" dxfId="22" priority="2" operator="lessThan">
      <formula>0.3</formula>
    </cfRule>
    <cfRule type="cellIs" dxfId="21" priority="3" operator="lessThan">
      <formula>0.29</formula>
    </cfRule>
    <cfRule type="cellIs" dxfId="20" priority="4" operator="lessThan">
      <formula>0.3</formula>
    </cfRule>
    <cfRule type="cellIs" dxfId="19" priority="5" operator="greaterThan">
      <formula>0.4</formula>
    </cfRule>
    <cfRule type="cellIs" dxfId="18" priority="6" operator="between">
      <formula>0.3</formula>
      <formula>0.4</formula>
    </cfRule>
    <cfRule type="cellIs" dxfId="17" priority="7" operator="lessThan">
      <formula>0.35</formula>
    </cfRule>
    <cfRule type="cellIs" dxfId="16" priority="8" operator="greaterThan">
      <formula>0.35</formula>
    </cfRule>
    <cfRule type="colorScale" priority="9">
      <colorScale>
        <cfvo type="min"/>
        <cfvo type="percentile" val="0.35"/>
        <cfvo type="max"/>
        <color rgb="FFF8696B"/>
        <color rgb="FFFFEB84"/>
        <color rgb="FF63BE7B"/>
      </colorScale>
    </cfRule>
  </conditionalFormatting>
  <pageMargins left="0.75" right="0.75" top="1" bottom="1" header="0.511811023622047" footer="0.511811023622047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9A821-0E49-4BDC-89A9-0FA05739BDAB}">
  <dimension ref="A1:N34"/>
  <sheetViews>
    <sheetView showGridLines="0" topLeftCell="A3" zoomScale="110" zoomScaleNormal="110" workbookViewId="0">
      <selection activeCell="A12" sqref="A12:B22"/>
    </sheetView>
  </sheetViews>
  <sheetFormatPr defaultColWidth="9.109375" defaultRowHeight="14.4" x14ac:dyDescent="0.3"/>
  <cols>
    <col min="1" max="1" width="33.77734375" style="28" customWidth="1"/>
    <col min="2" max="2" width="14.6640625" customWidth="1"/>
    <col min="3" max="3" width="7.88671875" style="28" customWidth="1"/>
    <col min="4" max="4" width="30.44140625" customWidth="1"/>
    <col min="5" max="5" width="11.5546875" customWidth="1"/>
    <col min="6" max="6" width="5.21875" customWidth="1"/>
    <col min="7" max="7" width="15.5546875" customWidth="1"/>
    <col min="8" max="8" width="11.5546875" customWidth="1"/>
    <col min="9" max="9" width="4.5546875" customWidth="1"/>
    <col min="10" max="10" width="36" customWidth="1"/>
    <col min="11" max="11" width="13.6640625" customWidth="1"/>
  </cols>
  <sheetData>
    <row r="1" spans="1:11" x14ac:dyDescent="0.3">
      <c r="B1" s="67" t="s">
        <v>51</v>
      </c>
      <c r="C1" s="67"/>
      <c r="D1" s="67"/>
      <c r="E1" s="67"/>
      <c r="F1" s="67"/>
      <c r="G1" s="67"/>
      <c r="H1" s="67"/>
      <c r="I1" s="67"/>
    </row>
    <row r="2" spans="1:11" x14ac:dyDescent="0.3">
      <c r="B2" s="67"/>
      <c r="C2" s="67"/>
      <c r="D2" s="67"/>
      <c r="E2" s="67"/>
      <c r="F2" s="67"/>
      <c r="G2" s="67"/>
      <c r="H2" s="67"/>
      <c r="I2" s="67"/>
    </row>
    <row r="3" spans="1:11" x14ac:dyDescent="0.3">
      <c r="B3" s="67"/>
      <c r="C3" s="67"/>
      <c r="D3" s="67"/>
      <c r="E3" s="67"/>
      <c r="F3" s="67"/>
      <c r="G3" s="67"/>
      <c r="H3" s="67"/>
      <c r="I3" s="67"/>
    </row>
    <row r="4" spans="1:11" x14ac:dyDescent="0.3">
      <c r="B4" s="67"/>
      <c r="C4" s="67"/>
      <c r="D4" s="67"/>
      <c r="E4" s="67"/>
      <c r="F4" s="67"/>
      <c r="G4" s="67"/>
      <c r="H4" s="67"/>
      <c r="I4" s="67"/>
    </row>
    <row r="7" spans="1:11" x14ac:dyDescent="0.3">
      <c r="D7" s="68" t="s">
        <v>0</v>
      </c>
      <c r="E7" s="68"/>
      <c r="F7" s="1"/>
      <c r="G7" s="69" t="s">
        <v>1</v>
      </c>
      <c r="H7" s="69"/>
      <c r="J7" s="64" t="s">
        <v>2</v>
      </c>
      <c r="K7" s="64"/>
    </row>
    <row r="8" spans="1:11" x14ac:dyDescent="0.3">
      <c r="D8" s="27" t="s">
        <v>55</v>
      </c>
      <c r="E8" s="8">
        <v>0.62670000000000003</v>
      </c>
      <c r="F8" s="4"/>
      <c r="G8" s="2"/>
      <c r="H8" s="5"/>
      <c r="J8" s="6" t="s">
        <v>3</v>
      </c>
      <c r="K8" s="7">
        <f>147.56/3</f>
        <v>49.186666666666667</v>
      </c>
    </row>
    <row r="9" spans="1:11" x14ac:dyDescent="0.3">
      <c r="D9" s="27" t="s">
        <v>4</v>
      </c>
      <c r="E9" s="8">
        <v>2.1000000000000001E-2</v>
      </c>
      <c r="F9" s="4"/>
      <c r="G9" s="6"/>
      <c r="H9" s="9"/>
      <c r="J9" s="6" t="s">
        <v>5</v>
      </c>
      <c r="K9" s="7">
        <f>65/3</f>
        <v>21.666666666666668</v>
      </c>
    </row>
    <row r="10" spans="1:11" x14ac:dyDescent="0.3">
      <c r="D10" s="27" t="s">
        <v>35</v>
      </c>
      <c r="E10" s="8">
        <v>1.6950000000000001</v>
      </c>
      <c r="F10" s="4"/>
      <c r="G10" s="6"/>
      <c r="H10" s="10"/>
      <c r="J10" s="2" t="s">
        <v>6</v>
      </c>
      <c r="K10" s="11">
        <f>129/4</f>
        <v>32.25</v>
      </c>
    </row>
    <row r="11" spans="1:11" ht="18" x14ac:dyDescent="0.3">
      <c r="A11" s="65" t="s">
        <v>7</v>
      </c>
      <c r="B11" s="65"/>
      <c r="D11" s="27" t="s">
        <v>8</v>
      </c>
      <c r="E11" s="12">
        <v>1.4376000000000002</v>
      </c>
      <c r="F11" s="4"/>
      <c r="G11" s="2"/>
      <c r="H11" s="13"/>
      <c r="J11" s="2" t="s">
        <v>9</v>
      </c>
      <c r="K11" s="5">
        <v>700</v>
      </c>
    </row>
    <row r="12" spans="1:11" x14ac:dyDescent="0.3">
      <c r="A12" s="29" t="s">
        <v>46</v>
      </c>
      <c r="B12" s="11">
        <v>20</v>
      </c>
      <c r="D12" s="27" t="s">
        <v>50</v>
      </c>
      <c r="E12" s="8">
        <v>0.32450000000000001</v>
      </c>
      <c r="F12" s="4"/>
      <c r="G12" s="6"/>
      <c r="H12" s="13"/>
      <c r="J12" s="2" t="s">
        <v>11</v>
      </c>
      <c r="K12" s="5">
        <f>179.86/3</f>
        <v>59.95333333333334</v>
      </c>
    </row>
    <row r="13" spans="1:11" x14ac:dyDescent="0.3">
      <c r="A13" s="30" t="s">
        <v>12</v>
      </c>
      <c r="B13" s="16">
        <v>15</v>
      </c>
      <c r="D13" s="27" t="s">
        <v>45</v>
      </c>
      <c r="E13" s="17">
        <v>6.211111111111111E-2</v>
      </c>
      <c r="F13" s="4"/>
      <c r="G13" s="6"/>
      <c r="H13" s="10"/>
      <c r="J13" s="2" t="s">
        <v>13</v>
      </c>
      <c r="K13" s="5">
        <v>10</v>
      </c>
    </row>
    <row r="14" spans="1:11" x14ac:dyDescent="0.3">
      <c r="A14" s="30" t="s">
        <v>14</v>
      </c>
      <c r="B14" s="18">
        <f>B12*B13</f>
        <v>300</v>
      </c>
      <c r="D14" s="27" t="s">
        <v>37</v>
      </c>
      <c r="E14" s="8">
        <v>0.16650000000000001</v>
      </c>
      <c r="F14" s="4"/>
      <c r="G14" s="6"/>
      <c r="H14" s="13"/>
      <c r="J14" s="6" t="s">
        <v>15</v>
      </c>
      <c r="K14" s="5">
        <f>125.44/4</f>
        <v>31.36</v>
      </c>
    </row>
    <row r="15" spans="1:11" x14ac:dyDescent="0.3">
      <c r="A15" s="30" t="s">
        <v>16</v>
      </c>
      <c r="B15" s="19">
        <f>IFERROR(B14/K29,0)</f>
        <v>0.12875536480686695</v>
      </c>
      <c r="D15" s="27" t="s">
        <v>60</v>
      </c>
      <c r="E15" s="8">
        <v>0.44940000000000002</v>
      </c>
      <c r="F15" s="4"/>
      <c r="G15" s="2"/>
      <c r="H15" s="20"/>
      <c r="J15" s="6"/>
      <c r="K15" s="5"/>
    </row>
    <row r="16" spans="1:11" x14ac:dyDescent="0.3">
      <c r="A16" s="30" t="s">
        <v>17</v>
      </c>
      <c r="B16" s="18">
        <f>E23+K25</f>
        <v>12.845044301382931</v>
      </c>
      <c r="D16" s="27" t="s">
        <v>65</v>
      </c>
      <c r="E16" s="8">
        <v>0.29900000000000004</v>
      </c>
      <c r="F16" s="4"/>
      <c r="G16" s="6"/>
      <c r="H16" s="10"/>
      <c r="J16" s="6"/>
      <c r="K16" s="5"/>
    </row>
    <row r="17" spans="1:14" x14ac:dyDescent="0.3">
      <c r="A17" s="30" t="s">
        <v>18</v>
      </c>
      <c r="B17" s="18">
        <f>B12-E23</f>
        <v>14.918188888888888</v>
      </c>
      <c r="D17" s="27"/>
      <c r="E17" s="10"/>
      <c r="F17" s="4"/>
      <c r="G17" s="6"/>
      <c r="H17" s="10"/>
      <c r="J17" s="6"/>
      <c r="K17" s="5"/>
    </row>
    <row r="18" spans="1:14" x14ac:dyDescent="0.3">
      <c r="A18" s="30" t="s">
        <v>19</v>
      </c>
      <c r="B18" s="21">
        <f>IFERROR(B19/B17,0)</f>
        <v>7.8058066378827293</v>
      </c>
      <c r="D18" s="6"/>
      <c r="E18" s="10"/>
      <c r="F18" s="4"/>
      <c r="G18" s="6"/>
      <c r="H18" s="10"/>
      <c r="J18" s="6"/>
      <c r="K18" s="5"/>
    </row>
    <row r="19" spans="1:14" x14ac:dyDescent="0.3">
      <c r="A19" s="30" t="s">
        <v>20</v>
      </c>
      <c r="B19" s="11">
        <f>K23*B15</f>
        <v>116.44849785407726</v>
      </c>
      <c r="D19" s="6"/>
      <c r="E19" s="10"/>
      <c r="F19" s="4"/>
      <c r="G19" s="6"/>
      <c r="H19" s="10"/>
      <c r="J19" s="6"/>
      <c r="K19" s="5"/>
    </row>
    <row r="20" spans="1:14" x14ac:dyDescent="0.3">
      <c r="A20" s="30" t="s">
        <v>21</v>
      </c>
      <c r="B20" s="18">
        <f>B12-B16</f>
        <v>7.1549556986170693</v>
      </c>
      <c r="D20" s="6"/>
      <c r="E20" s="10"/>
      <c r="F20" s="4"/>
      <c r="G20" s="6"/>
      <c r="H20" s="10"/>
      <c r="J20" s="6"/>
      <c r="K20" s="5"/>
    </row>
    <row r="21" spans="1:14" x14ac:dyDescent="0.3">
      <c r="A21" s="30" t="s">
        <v>22</v>
      </c>
      <c r="B21" s="19">
        <f>IFERROR(B20/B16,0)</f>
        <v>0.55702071014630505</v>
      </c>
      <c r="D21" s="6"/>
      <c r="E21" s="10"/>
      <c r="F21" s="4"/>
      <c r="G21" s="6"/>
      <c r="H21" s="10"/>
      <c r="J21" s="6"/>
      <c r="K21" s="5"/>
    </row>
    <row r="22" spans="1:14" x14ac:dyDescent="0.3">
      <c r="A22" s="30" t="s">
        <v>23</v>
      </c>
      <c r="B22" s="19">
        <f>IFERROR(E23/B12,0)</f>
        <v>0.2540905555555556</v>
      </c>
      <c r="D22" s="6"/>
      <c r="E22" s="10"/>
      <c r="F22" s="4"/>
      <c r="G22" s="6"/>
      <c r="H22" s="10"/>
      <c r="J22" s="6"/>
      <c r="K22" s="5"/>
    </row>
    <row r="23" spans="1:14" x14ac:dyDescent="0.3">
      <c r="D23" s="2" t="s">
        <v>24</v>
      </c>
      <c r="E23" s="5">
        <f>SUM(E8:E22)+SUM(E27:E29)</f>
        <v>5.0818111111111124</v>
      </c>
      <c r="F23" s="4"/>
      <c r="G23" s="2" t="s">
        <v>24</v>
      </c>
      <c r="H23" s="5">
        <f>SUM(H8:H22)</f>
        <v>0</v>
      </c>
      <c r="J23" s="2" t="s">
        <v>24</v>
      </c>
      <c r="K23" s="5">
        <f>SUM(K6:K22)</f>
        <v>904.41666666666674</v>
      </c>
    </row>
    <row r="24" spans="1:14" x14ac:dyDescent="0.3">
      <c r="D24" s="2"/>
      <c r="E24" s="2"/>
      <c r="G24" s="2"/>
      <c r="H24" s="2"/>
      <c r="J24" s="2"/>
      <c r="K24" s="2"/>
    </row>
    <row r="25" spans="1:14" x14ac:dyDescent="0.3">
      <c r="D25" s="2" t="s">
        <v>25</v>
      </c>
      <c r="E25" s="19">
        <f>IFERROR(E23/B12,0)</f>
        <v>0.2540905555555556</v>
      </c>
      <c r="F25" s="4"/>
      <c r="G25" s="2"/>
      <c r="H25" s="5"/>
      <c r="J25" s="2" t="s">
        <v>26</v>
      </c>
      <c r="K25" s="5">
        <f>IFERROR((K23*B15)/B13,0)</f>
        <v>7.7632331902718175</v>
      </c>
    </row>
    <row r="27" spans="1:14" ht="28.8" x14ac:dyDescent="0.3">
      <c r="C27" s="34" t="s">
        <v>27</v>
      </c>
      <c r="D27" s="22">
        <v>0</v>
      </c>
      <c r="E27" s="18">
        <f>B12*D27</f>
        <v>0</v>
      </c>
      <c r="N27" s="23"/>
    </row>
    <row r="28" spans="1:14" ht="43.2" x14ac:dyDescent="0.3">
      <c r="C28" s="34" t="s">
        <v>28</v>
      </c>
      <c r="D28" s="22">
        <v>0</v>
      </c>
      <c r="E28" s="18">
        <f>B12*D28</f>
        <v>0</v>
      </c>
    </row>
    <row r="29" spans="1:14" ht="43.2" x14ac:dyDescent="0.3">
      <c r="C29" s="34" t="s">
        <v>29</v>
      </c>
      <c r="D29" s="22">
        <v>0</v>
      </c>
      <c r="E29" s="18">
        <f>B12*D29</f>
        <v>0</v>
      </c>
      <c r="J29" s="24" t="s">
        <v>30</v>
      </c>
      <c r="K29" s="25">
        <v>2330</v>
      </c>
      <c r="N29" s="23"/>
    </row>
    <row r="30" spans="1:14" x14ac:dyDescent="0.3">
      <c r="G30" s="66" t="s">
        <v>31</v>
      </c>
      <c r="H30" s="66"/>
    </row>
    <row r="31" spans="1:14" x14ac:dyDescent="0.3">
      <c r="G31" s="2" t="s">
        <v>2</v>
      </c>
      <c r="H31" s="5">
        <f>K25</f>
        <v>7.7632331902718175</v>
      </c>
      <c r="J31" s="26" t="s">
        <v>32</v>
      </c>
      <c r="K31" s="19">
        <f>IFERROR(K23/K29,0)</f>
        <v>0.38816165951359088</v>
      </c>
    </row>
    <row r="32" spans="1:14" x14ac:dyDescent="0.3">
      <c r="G32" s="2" t="s">
        <v>0</v>
      </c>
      <c r="H32" s="5">
        <f>E23</f>
        <v>5.0818111111111124</v>
      </c>
    </row>
    <row r="33" spans="7:8" x14ac:dyDescent="0.3">
      <c r="G33" s="2" t="s">
        <v>33</v>
      </c>
      <c r="H33" s="5">
        <f>SUM(H31+H32)*10%</f>
        <v>1.2845044301382931</v>
      </c>
    </row>
    <row r="34" spans="7:8" x14ac:dyDescent="0.3">
      <c r="G34" s="2" t="s">
        <v>34</v>
      </c>
      <c r="H34" s="5">
        <f>SUM(H31:H33)</f>
        <v>14.129548731521224</v>
      </c>
    </row>
  </sheetData>
  <mergeCells count="6">
    <mergeCell ref="G30:H30"/>
    <mergeCell ref="B1:I4"/>
    <mergeCell ref="D7:E7"/>
    <mergeCell ref="G7:H7"/>
    <mergeCell ref="J7:K7"/>
    <mergeCell ref="A11:B11"/>
  </mergeCells>
  <conditionalFormatting sqref="J31">
    <cfRule type="colorScale" priority="10">
      <colorScale>
        <cfvo type="min"/>
        <cfvo type="percent" val="35"/>
        <cfvo type="max"/>
        <color rgb="FF00B050"/>
        <color rgb="FFFFEB84"/>
        <color rgb="FFFF0000"/>
      </colorScale>
    </cfRule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31">
    <cfRule type="cellIs" dxfId="15" priority="1" operator="lessThan">
      <formula>0.3</formula>
    </cfRule>
    <cfRule type="cellIs" dxfId="14" priority="2" operator="lessThan">
      <formula>0.3</formula>
    </cfRule>
    <cfRule type="cellIs" dxfId="13" priority="3" operator="lessThan">
      <formula>0.29</formula>
    </cfRule>
    <cfRule type="cellIs" dxfId="12" priority="4" operator="lessThan">
      <formula>0.3</formula>
    </cfRule>
    <cfRule type="cellIs" dxfId="11" priority="5" operator="greaterThan">
      <formula>0.4</formula>
    </cfRule>
    <cfRule type="cellIs" dxfId="10" priority="6" operator="between">
      <formula>0.3</formula>
      <formula>0.4</formula>
    </cfRule>
    <cfRule type="cellIs" dxfId="9" priority="7" operator="lessThan">
      <formula>0.35</formula>
    </cfRule>
    <cfRule type="cellIs" dxfId="8" priority="8" operator="greaterThan">
      <formula>0.35</formula>
    </cfRule>
    <cfRule type="colorScale" priority="9">
      <colorScale>
        <cfvo type="min"/>
        <cfvo type="percentile" val="0.35"/>
        <cfvo type="max"/>
        <color rgb="FFF8696B"/>
        <color rgb="FFFFEB84"/>
        <color rgb="FF63BE7B"/>
      </colorScale>
    </cfRule>
  </conditionalFormatting>
  <pageMargins left="0.75" right="0.75" top="1" bottom="1" header="0.511811023622047" footer="0.511811023622047"/>
  <pageSetup paperSize="9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AC7FC-2153-4CA5-947C-FE81D4CA66C9}">
  <dimension ref="A1:N34"/>
  <sheetViews>
    <sheetView showGridLines="0" topLeftCell="A10" zoomScale="110" zoomScaleNormal="110" workbookViewId="0">
      <selection activeCell="J28" sqref="J28"/>
    </sheetView>
  </sheetViews>
  <sheetFormatPr defaultColWidth="9.109375" defaultRowHeight="14.4" x14ac:dyDescent="0.3"/>
  <cols>
    <col min="1" max="1" width="33.77734375" style="28" customWidth="1"/>
    <col min="2" max="2" width="14.6640625" customWidth="1"/>
    <col min="3" max="3" width="7.88671875" style="28" customWidth="1"/>
    <col min="4" max="4" width="30.44140625" customWidth="1"/>
    <col min="5" max="5" width="11.5546875" customWidth="1"/>
    <col min="6" max="6" width="5.21875" customWidth="1"/>
    <col min="7" max="7" width="15.5546875" customWidth="1"/>
    <col min="8" max="8" width="11.5546875" customWidth="1"/>
    <col min="9" max="9" width="4.5546875" customWidth="1"/>
    <col min="10" max="10" width="36" customWidth="1"/>
    <col min="11" max="11" width="13.6640625" customWidth="1"/>
  </cols>
  <sheetData>
    <row r="1" spans="1:11" x14ac:dyDescent="0.3">
      <c r="B1" s="67" t="s">
        <v>51</v>
      </c>
      <c r="C1" s="67"/>
      <c r="D1" s="67"/>
      <c r="E1" s="67"/>
      <c r="F1" s="67"/>
      <c r="G1" s="67"/>
      <c r="H1" s="67"/>
      <c r="I1" s="67"/>
    </row>
    <row r="2" spans="1:11" x14ac:dyDescent="0.3">
      <c r="B2" s="67"/>
      <c r="C2" s="67"/>
      <c r="D2" s="67"/>
      <c r="E2" s="67"/>
      <c r="F2" s="67"/>
      <c r="G2" s="67"/>
      <c r="H2" s="67"/>
      <c r="I2" s="67"/>
    </row>
    <row r="3" spans="1:11" x14ac:dyDescent="0.3">
      <c r="B3" s="67"/>
      <c r="C3" s="67"/>
      <c r="D3" s="67"/>
      <c r="E3" s="67"/>
      <c r="F3" s="67"/>
      <c r="G3" s="67"/>
      <c r="H3" s="67"/>
      <c r="I3" s="67"/>
    </row>
    <row r="4" spans="1:11" x14ac:dyDescent="0.3">
      <c r="B4" s="67"/>
      <c r="C4" s="67"/>
      <c r="D4" s="67"/>
      <c r="E4" s="67"/>
      <c r="F4" s="67"/>
      <c r="G4" s="67"/>
      <c r="H4" s="67"/>
      <c r="I4" s="67"/>
    </row>
    <row r="7" spans="1:11" x14ac:dyDescent="0.3">
      <c r="D7" s="68" t="s">
        <v>0</v>
      </c>
      <c r="E7" s="68"/>
      <c r="F7" s="1"/>
      <c r="G7" s="69" t="s">
        <v>1</v>
      </c>
      <c r="H7" s="69"/>
      <c r="J7" s="64" t="s">
        <v>2</v>
      </c>
      <c r="K7" s="64"/>
    </row>
    <row r="8" spans="1:11" x14ac:dyDescent="0.3">
      <c r="D8" s="27" t="s">
        <v>55</v>
      </c>
      <c r="E8" s="8">
        <v>0.75204000000000004</v>
      </c>
      <c r="F8" s="4"/>
      <c r="G8" s="2"/>
      <c r="H8" s="5"/>
      <c r="J8" s="6" t="s">
        <v>3</v>
      </c>
      <c r="K8" s="7">
        <f>147.56/3</f>
        <v>49.186666666666667</v>
      </c>
    </row>
    <row r="9" spans="1:11" x14ac:dyDescent="0.3">
      <c r="D9" s="27" t="s">
        <v>38</v>
      </c>
      <c r="E9" s="8">
        <v>0.40125</v>
      </c>
      <c r="F9" s="4"/>
      <c r="G9" s="6"/>
      <c r="H9" s="9"/>
      <c r="J9" s="6" t="s">
        <v>5</v>
      </c>
      <c r="K9" s="7">
        <f>65/3</f>
        <v>21.666666666666668</v>
      </c>
    </row>
    <row r="10" spans="1:11" x14ac:dyDescent="0.3">
      <c r="D10" s="27" t="s">
        <v>39</v>
      </c>
      <c r="E10" s="8">
        <v>3.4929999999999999</v>
      </c>
      <c r="F10" s="4"/>
      <c r="G10" s="6"/>
      <c r="H10" s="10"/>
      <c r="J10" s="2" t="s">
        <v>6</v>
      </c>
      <c r="K10" s="11">
        <f>129/4</f>
        <v>32.25</v>
      </c>
    </row>
    <row r="11" spans="1:11" ht="18" x14ac:dyDescent="0.3">
      <c r="A11" s="65" t="s">
        <v>7</v>
      </c>
      <c r="B11" s="65"/>
      <c r="D11" s="27" t="s">
        <v>8</v>
      </c>
      <c r="E11" s="12">
        <v>6.708800000000001</v>
      </c>
      <c r="F11" s="4"/>
      <c r="G11" s="2"/>
      <c r="H11" s="13"/>
      <c r="J11" s="2" t="s">
        <v>9</v>
      </c>
      <c r="K11" s="5">
        <v>700</v>
      </c>
    </row>
    <row r="12" spans="1:11" x14ac:dyDescent="0.3">
      <c r="A12" s="29" t="s">
        <v>61</v>
      </c>
      <c r="B12" s="11">
        <v>30</v>
      </c>
      <c r="D12" s="27" t="s">
        <v>52</v>
      </c>
      <c r="E12" s="8">
        <v>0.49933333333333335</v>
      </c>
      <c r="F12" s="4"/>
      <c r="G12" s="6"/>
      <c r="H12" s="13"/>
      <c r="J12" s="2" t="s">
        <v>11</v>
      </c>
      <c r="K12" s="5">
        <f>179.86/3</f>
        <v>59.95333333333334</v>
      </c>
    </row>
    <row r="13" spans="1:11" x14ac:dyDescent="0.3">
      <c r="A13" s="30" t="s">
        <v>12</v>
      </c>
      <c r="B13" s="16">
        <v>1</v>
      </c>
      <c r="D13" s="27" t="s">
        <v>41</v>
      </c>
      <c r="E13" s="17">
        <v>0.14875000000000002</v>
      </c>
      <c r="F13" s="4"/>
      <c r="G13" s="6"/>
      <c r="H13" s="10"/>
      <c r="J13" s="2" t="s">
        <v>13</v>
      </c>
      <c r="K13" s="5">
        <v>10</v>
      </c>
    </row>
    <row r="14" spans="1:11" x14ac:dyDescent="0.3">
      <c r="A14" s="30" t="s">
        <v>14</v>
      </c>
      <c r="B14" s="18">
        <f>B12*B13</f>
        <v>30</v>
      </c>
      <c r="D14" s="27" t="s">
        <v>56</v>
      </c>
      <c r="E14" s="8">
        <v>0.15</v>
      </c>
      <c r="F14" s="4"/>
      <c r="G14" s="6"/>
      <c r="H14" s="13"/>
      <c r="J14" s="6" t="s">
        <v>15</v>
      </c>
      <c r="K14" s="5">
        <f>125.44/4</f>
        <v>31.36</v>
      </c>
    </row>
    <row r="15" spans="1:11" x14ac:dyDescent="0.3">
      <c r="A15" s="30" t="s">
        <v>16</v>
      </c>
      <c r="B15" s="19">
        <f>IFERROR(B14/K29,0)</f>
        <v>1.2875536480686695E-2</v>
      </c>
      <c r="D15" s="27" t="s">
        <v>4</v>
      </c>
      <c r="E15" s="8">
        <v>7.4999999999999997E-3</v>
      </c>
      <c r="F15" s="4"/>
      <c r="G15" s="2"/>
      <c r="H15" s="20"/>
      <c r="J15" s="6"/>
      <c r="K15" s="5"/>
    </row>
    <row r="16" spans="1:11" x14ac:dyDescent="0.3">
      <c r="A16" s="30" t="s">
        <v>17</v>
      </c>
      <c r="B16" s="18">
        <f>E23+K25</f>
        <v>28.584303118741062</v>
      </c>
      <c r="D16" s="27" t="s">
        <v>57</v>
      </c>
      <c r="E16" s="8">
        <v>1.05</v>
      </c>
      <c r="F16" s="4"/>
      <c r="G16" s="6"/>
      <c r="H16" s="10"/>
      <c r="J16" s="6"/>
      <c r="K16" s="5"/>
    </row>
    <row r="17" spans="1:14" x14ac:dyDescent="0.3">
      <c r="A17" s="30" t="s">
        <v>18</v>
      </c>
      <c r="B17" s="18">
        <f>B12-E23</f>
        <v>13.060546666666664</v>
      </c>
      <c r="D17" s="27" t="s">
        <v>58</v>
      </c>
      <c r="E17" s="10">
        <v>2.25</v>
      </c>
      <c r="F17" s="4"/>
      <c r="G17" s="6"/>
      <c r="H17" s="10"/>
      <c r="J17" s="6"/>
      <c r="K17" s="5"/>
    </row>
    <row r="18" spans="1:14" x14ac:dyDescent="0.3">
      <c r="A18" s="30" t="s">
        <v>19</v>
      </c>
      <c r="B18" s="21">
        <f>IFERROR(B19/B17,0)</f>
        <v>0.89160508228402868</v>
      </c>
      <c r="D18" s="27" t="s">
        <v>59</v>
      </c>
      <c r="E18" s="10">
        <v>0.93949999999999989</v>
      </c>
      <c r="F18" s="4"/>
      <c r="G18" s="6"/>
      <c r="H18" s="10"/>
      <c r="J18" s="6"/>
      <c r="K18" s="5"/>
    </row>
    <row r="19" spans="1:14" x14ac:dyDescent="0.3">
      <c r="A19" s="30" t="s">
        <v>20</v>
      </c>
      <c r="B19" s="11">
        <f>K23*B15</f>
        <v>11.644849785407727</v>
      </c>
      <c r="D19" s="27" t="s">
        <v>60</v>
      </c>
      <c r="E19" s="10">
        <v>0.53927999999999998</v>
      </c>
      <c r="F19" s="4"/>
      <c r="G19" s="6"/>
      <c r="H19" s="10"/>
      <c r="J19" s="6"/>
      <c r="K19" s="5"/>
    </row>
    <row r="20" spans="1:14" x14ac:dyDescent="0.3">
      <c r="A20" s="30" t="s">
        <v>21</v>
      </c>
      <c r="B20" s="18">
        <f>B12-B16</f>
        <v>1.4156968812589383</v>
      </c>
      <c r="D20" s="6"/>
      <c r="E20" s="10"/>
      <c r="F20" s="4"/>
      <c r="G20" s="6"/>
      <c r="H20" s="10"/>
      <c r="J20" s="6"/>
      <c r="K20" s="5"/>
    </row>
    <row r="21" spans="1:14" x14ac:dyDescent="0.3">
      <c r="A21" s="30" t="s">
        <v>22</v>
      </c>
      <c r="B21" s="19">
        <f>IFERROR(B20/B16,0)</f>
        <v>4.9527073491280896E-2</v>
      </c>
      <c r="D21" s="6"/>
      <c r="E21" s="10"/>
      <c r="F21" s="4"/>
      <c r="G21" s="6"/>
      <c r="H21" s="10"/>
      <c r="J21" s="6"/>
      <c r="K21" s="5"/>
    </row>
    <row r="22" spans="1:14" x14ac:dyDescent="0.3">
      <c r="A22" s="30" t="s">
        <v>23</v>
      </c>
      <c r="B22" s="19">
        <f>IFERROR(E23/B12,0)</f>
        <v>0.56464844444444451</v>
      </c>
      <c r="D22" s="6"/>
      <c r="E22" s="10"/>
      <c r="F22" s="4"/>
      <c r="G22" s="6"/>
      <c r="H22" s="10"/>
      <c r="J22" s="6"/>
      <c r="K22" s="5"/>
    </row>
    <row r="23" spans="1:14" x14ac:dyDescent="0.3">
      <c r="D23" s="2" t="s">
        <v>24</v>
      </c>
      <c r="E23" s="5">
        <f>SUM(E8:E22)+SUM(E27:E29)</f>
        <v>16.939453333333336</v>
      </c>
      <c r="F23" s="4"/>
      <c r="G23" s="2" t="s">
        <v>24</v>
      </c>
      <c r="H23" s="5">
        <f>SUM(H8:H22)</f>
        <v>0</v>
      </c>
      <c r="J23" s="2" t="s">
        <v>24</v>
      </c>
      <c r="K23" s="5">
        <f>SUM(K6:K22)</f>
        <v>904.41666666666674</v>
      </c>
    </row>
    <row r="24" spans="1:14" x14ac:dyDescent="0.3">
      <c r="D24" s="2"/>
      <c r="E24" s="2"/>
      <c r="G24" s="2"/>
      <c r="H24" s="2"/>
      <c r="J24" s="2"/>
      <c r="K24" s="2"/>
    </row>
    <row r="25" spans="1:14" x14ac:dyDescent="0.3">
      <c r="D25" s="2" t="s">
        <v>25</v>
      </c>
      <c r="E25" s="19">
        <f>IFERROR(E23/B12,0)</f>
        <v>0.56464844444444451</v>
      </c>
      <c r="F25" s="4"/>
      <c r="G25" s="2"/>
      <c r="H25" s="5"/>
      <c r="J25" s="2" t="s">
        <v>26</v>
      </c>
      <c r="K25" s="5">
        <f>IFERROR((K23*B15)/B13,0)</f>
        <v>11.644849785407727</v>
      </c>
    </row>
    <row r="27" spans="1:14" ht="28.8" x14ac:dyDescent="0.3">
      <c r="C27" s="34" t="s">
        <v>27</v>
      </c>
      <c r="D27" s="22">
        <v>0</v>
      </c>
      <c r="E27" s="18">
        <f>B12*D27</f>
        <v>0</v>
      </c>
      <c r="N27" s="23"/>
    </row>
    <row r="28" spans="1:14" ht="43.2" x14ac:dyDescent="0.3">
      <c r="C28" s="34" t="s">
        <v>28</v>
      </c>
      <c r="D28" s="22">
        <v>0</v>
      </c>
      <c r="E28" s="18">
        <f>B12*D28</f>
        <v>0</v>
      </c>
    </row>
    <row r="29" spans="1:14" ht="43.2" x14ac:dyDescent="0.3">
      <c r="C29" s="34" t="s">
        <v>29</v>
      </c>
      <c r="D29" s="22">
        <v>0</v>
      </c>
      <c r="E29" s="18">
        <f>B12*D29</f>
        <v>0</v>
      </c>
      <c r="J29" s="24" t="s">
        <v>30</v>
      </c>
      <c r="K29" s="25">
        <v>2330</v>
      </c>
      <c r="N29" s="23"/>
    </row>
    <row r="30" spans="1:14" x14ac:dyDescent="0.3">
      <c r="G30" s="66" t="s">
        <v>31</v>
      </c>
      <c r="H30" s="66"/>
    </row>
    <row r="31" spans="1:14" x14ac:dyDescent="0.3">
      <c r="G31" s="2" t="s">
        <v>2</v>
      </c>
      <c r="H31" s="5">
        <f>K25</f>
        <v>11.644849785407727</v>
      </c>
      <c r="J31" s="26" t="s">
        <v>32</v>
      </c>
      <c r="K31" s="19">
        <f>IFERROR(K23/K29,0)</f>
        <v>0.38816165951359088</v>
      </c>
    </row>
    <row r="32" spans="1:14" x14ac:dyDescent="0.3">
      <c r="G32" s="2" t="s">
        <v>0</v>
      </c>
      <c r="H32" s="5">
        <f>E23</f>
        <v>16.939453333333336</v>
      </c>
    </row>
    <row r="33" spans="7:8" x14ac:dyDescent="0.3">
      <c r="G33" s="2" t="s">
        <v>33</v>
      </c>
      <c r="H33" s="5">
        <f>SUM(H31+H32)*10%</f>
        <v>2.8584303118741063</v>
      </c>
    </row>
    <row r="34" spans="7:8" x14ac:dyDescent="0.3">
      <c r="G34" s="2" t="s">
        <v>34</v>
      </c>
      <c r="H34" s="5">
        <f>SUM(H31:H33)</f>
        <v>31.442733430615167</v>
      </c>
    </row>
  </sheetData>
  <mergeCells count="6">
    <mergeCell ref="G30:H30"/>
    <mergeCell ref="B1:I4"/>
    <mergeCell ref="D7:E7"/>
    <mergeCell ref="G7:H7"/>
    <mergeCell ref="J7:K7"/>
    <mergeCell ref="A11:B11"/>
  </mergeCells>
  <conditionalFormatting sqref="J31">
    <cfRule type="colorScale" priority="10">
      <colorScale>
        <cfvo type="min"/>
        <cfvo type="percent" val="35"/>
        <cfvo type="max"/>
        <color rgb="FF00B050"/>
        <color rgb="FFFFEB84"/>
        <color rgb="FFFF0000"/>
      </colorScale>
    </cfRule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31">
    <cfRule type="cellIs" dxfId="7" priority="1" operator="lessThan">
      <formula>0.3</formula>
    </cfRule>
    <cfRule type="cellIs" dxfId="6" priority="2" operator="lessThan">
      <formula>0.3</formula>
    </cfRule>
    <cfRule type="cellIs" dxfId="5" priority="3" operator="lessThan">
      <formula>0.29</formula>
    </cfRule>
    <cfRule type="cellIs" dxfId="4" priority="4" operator="lessThan">
      <formula>0.3</formula>
    </cfRule>
    <cfRule type="cellIs" dxfId="3" priority="5" operator="greaterThan">
      <formula>0.4</formula>
    </cfRule>
    <cfRule type="cellIs" dxfId="2" priority="6" operator="between">
      <formula>0.3</formula>
      <formula>0.4</formula>
    </cfRule>
    <cfRule type="cellIs" dxfId="1" priority="7" operator="lessThan">
      <formula>0.35</formula>
    </cfRule>
    <cfRule type="cellIs" dxfId="0" priority="8" operator="greaterThan">
      <formula>0.35</formula>
    </cfRule>
    <cfRule type="colorScale" priority="9">
      <colorScale>
        <cfvo type="min"/>
        <cfvo type="percentile" val="0.35"/>
        <cfvo type="max"/>
        <color rgb="FFF8696B"/>
        <color rgb="FFFFEB84"/>
        <color rgb="FF63BE7B"/>
      </colorScale>
    </cfRule>
  </conditionalFormatting>
  <pageMargins left="0.75" right="0.75" top="1" bottom="1" header="0.511811023622047" footer="0.511811023622047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366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Precificação PÃO DE CEBOLA</vt:lpstr>
      <vt:lpstr>Precificação FOCACCIA</vt:lpstr>
      <vt:lpstr>Precificação PÃO ESTRELA</vt:lpstr>
      <vt:lpstr>Precificação CIABATTA MG</vt:lpstr>
      <vt:lpstr>Precificação CIABATTA AZEITONA</vt:lpstr>
      <vt:lpstr>Precificação PANETONE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MATHEUS IOTOTICO CASTRO COUTINHO</dc:creator>
  <dc:description/>
  <cp:lastModifiedBy>Caio Henrique Ortiga Amaral</cp:lastModifiedBy>
  <cp:revision>4</cp:revision>
  <dcterms:created xsi:type="dcterms:W3CDTF">2023-12-09T16:29:00Z</dcterms:created>
  <dcterms:modified xsi:type="dcterms:W3CDTF">2024-10-24T13:20:43Z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1046-10.2.0.5871</vt:lpwstr>
  </property>
</Properties>
</file>