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6380" windowHeight="8190" tabRatio="500" activeTab="1"/>
  </bookViews>
  <sheets>
    <sheet name="Precificação Regata Mafia" sheetId="2" r:id="rId1"/>
    <sheet name="Precificação Regata Raposa" sheetId="1" r:id="rId2"/>
    <sheet name="Precificação Regata TJS" sheetId="4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4" l="1"/>
  <c r="F28" i="4"/>
  <c r="F27" i="4"/>
  <c r="F23" i="4" s="1"/>
  <c r="F25" i="4" s="1"/>
  <c r="I23" i="4"/>
  <c r="B14" i="4"/>
  <c r="B15" i="4" s="1"/>
  <c r="L8" i="4"/>
  <c r="L23" i="4" s="1"/>
  <c r="F29" i="2"/>
  <c r="F28" i="2"/>
  <c r="F27" i="2"/>
  <c r="F23" i="2" s="1"/>
  <c r="I23" i="2"/>
  <c r="B14" i="2"/>
  <c r="B15" i="2" s="1"/>
  <c r="L8" i="2"/>
  <c r="L23" i="2" s="1"/>
  <c r="L8" i="1"/>
  <c r="F29" i="1"/>
  <c r="F28" i="1"/>
  <c r="F27" i="1"/>
  <c r="F23" i="1" s="1"/>
  <c r="L23" i="1"/>
  <c r="I23" i="1"/>
  <c r="B14" i="1"/>
  <c r="B15" i="1" s="1"/>
  <c r="L31" i="4" l="1"/>
  <c r="L25" i="4"/>
  <c r="I31" i="4" s="1"/>
  <c r="B19" i="4"/>
  <c r="B16" i="4"/>
  <c r="B20" i="4" s="1"/>
  <c r="B21" i="4" s="1"/>
  <c r="B17" i="4"/>
  <c r="I32" i="4"/>
  <c r="B22" i="4"/>
  <c r="F25" i="2"/>
  <c r="B22" i="2"/>
  <c r="B17" i="2"/>
  <c r="I32" i="2"/>
  <c r="L25" i="2"/>
  <c r="I31" i="2" s="1"/>
  <c r="B19" i="2"/>
  <c r="L31" i="2"/>
  <c r="L25" i="1"/>
  <c r="I31" i="1" s="1"/>
  <c r="I33" i="1" s="1"/>
  <c r="I32" i="1"/>
  <c r="F25" i="1"/>
  <c r="B22" i="1"/>
  <c r="B17" i="1"/>
  <c r="L31" i="1"/>
  <c r="B19" i="1"/>
  <c r="B18" i="1" s="1"/>
  <c r="B16" i="1" l="1"/>
  <c r="B20" i="1" s="1"/>
  <c r="B21" i="1" s="1"/>
  <c r="B18" i="4"/>
  <c r="I33" i="4"/>
  <c r="I34" i="4" s="1"/>
  <c r="I33" i="2"/>
  <c r="B18" i="2"/>
  <c r="I34" i="2"/>
  <c r="B16" i="2"/>
  <c r="B20" i="2" s="1"/>
  <c r="B21" i="2" s="1"/>
  <c r="I34" i="1"/>
</calcChain>
</file>

<file path=xl/sharedStrings.xml><?xml version="1.0" encoding="utf-8"?>
<sst xmlns="http://schemas.openxmlformats.org/spreadsheetml/2006/main" count="130" uniqueCount="42">
  <si>
    <t>Custos Variáveis</t>
  </si>
  <si>
    <t>Custos por produto</t>
  </si>
  <si>
    <t>Custos Fixos</t>
  </si>
  <si>
    <t>DAS</t>
  </si>
  <si>
    <t>Internet</t>
  </si>
  <si>
    <t>Energia</t>
  </si>
  <si>
    <t>Informações do produto</t>
  </si>
  <si>
    <t>Pró-labore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</si>
  <si>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</si>
  <si>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</si>
  <si>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</si>
  <si>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</si>
  <si>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</si>
  <si>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</si>
  <si>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</si>
  <si>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</si>
  <si>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</si>
  <si>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</si>
  <si>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</si>
  <si>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</si>
  <si>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</si>
  <si>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</si>
  <si>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</si>
  <si>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</si>
  <si>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</si>
  <si>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</si>
  <si>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</si>
  <si>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</si>
  <si>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</si>
  <si>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Telefone</t>
  </si>
  <si>
    <t>Aluguel</t>
  </si>
  <si>
    <t>Pessoal</t>
  </si>
  <si>
    <t>Contador</t>
  </si>
  <si>
    <t>E-social</t>
  </si>
  <si>
    <t>Água</t>
  </si>
  <si>
    <t>Regata Raposa</t>
  </si>
  <si>
    <t>Fornecedor</t>
  </si>
  <si>
    <t>Embalagem</t>
  </si>
  <si>
    <t>Correos</t>
  </si>
  <si>
    <t>Regata Mafia</t>
  </si>
  <si>
    <t>Regata TJS</t>
  </si>
  <si>
    <t>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</si>
</sst>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#,##0.00_);[Red]\([$R$-416]#,##0.00\)"/>
    <numFmt numFmtId="165" formatCode="[$R$-416]#,##0.0000_);[Red]\([$R$-416]#,##0.0000\)"/>
    <numFmt numFmtId="166" formatCode="_-&quot;R$ &quot;* #,##0.00_-;&quot;-R$ &quot;* #,##0.00_-;_-&quot;R$ &quot;* \-??_-;_-@_-"/>
    <numFmt numFmtId="167" formatCode="[$R$-416]\ #,##0.00;[Red][$R$-416]\ #,##0.00"/>
    <numFmt numFmtId="168" formatCode="[$R$-416]#,##0.00000_);[Red]\([$R$-416]#,##0.00000\)"/>
    <numFmt numFmtId="169" formatCode="0.0%"/>
  </numFmts>
  <fonts count="4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  <fill>
      <patternFill patternType="solid">
        <fgColor theme="0"/>
        <bgColor rgb="FF9C000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166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35">
    <xf numFmtId="0" fontId="0" fillId="0" borderId="0" xfId="0">
      <alignment vertical="top"/>
    </xf>
    <xf numFmtId="0" fontId="0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166" fontId="0" fillId="0" borderId="1" xfId="1" applyFont="1" applyBorder="1" applyAlignment="1" applyProtection="1">
      <alignment vertical="top"/>
    </xf>
    <xf numFmtId="0" fontId="0" fillId="0" borderId="1" xfId="0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167" fontId="0" fillId="0" borderId="1" xfId="0" applyNumberFormat="1" applyBorder="1" applyAlignment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167" fontId="0" fillId="6" borderId="1" xfId="0" applyNumberForma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164" fontId="0" fillId="10" borderId="2" xfId="0" applyNumberFormat="1" applyFill="1" applyBorder="1" applyAlignment="1">
      <alignment vertical="top"/>
    </xf>
    <xf numFmtId="164" fontId="0" fillId="10" borderId="1" xfId="0" applyNumberFormat="1" applyFill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zoomScaleNormal="100" workbookViewId="0">
      <selection activeCell="C39" sqref="C39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7"/>
      <c r="H7" s="4" t="s">
        <v>1</v>
      </c>
      <c r="I7" s="4"/>
      <c r="J7" s="8"/>
      <c r="K7" s="3" t="s">
        <v>2</v>
      </c>
      <c r="L7" s="3"/>
    </row>
    <row r="8" spans="1:12" x14ac:dyDescent="0.25">
      <c r="E8" s="9" t="s">
        <v>36</v>
      </c>
      <c r="F8" s="10">
        <v>70</v>
      </c>
      <c r="G8" s="11"/>
      <c r="H8" s="9"/>
      <c r="I8" s="12"/>
      <c r="K8" s="13" t="s">
        <v>3</v>
      </c>
      <c r="L8" s="14">
        <f>79.9+80</f>
        <v>159.9</v>
      </c>
    </row>
    <row r="9" spans="1:12" x14ac:dyDescent="0.25">
      <c r="E9" s="13" t="s">
        <v>37</v>
      </c>
      <c r="F9" s="15">
        <v>0.8</v>
      </c>
      <c r="G9" s="11"/>
      <c r="H9" s="13"/>
      <c r="I9" s="16"/>
      <c r="K9" s="13" t="s">
        <v>4</v>
      </c>
      <c r="L9" s="14">
        <v>160</v>
      </c>
    </row>
    <row r="10" spans="1:12" x14ac:dyDescent="0.25">
      <c r="E10" s="17" t="s">
        <v>38</v>
      </c>
      <c r="F10" s="15">
        <v>0.12</v>
      </c>
      <c r="G10" s="11"/>
      <c r="H10" s="13"/>
      <c r="I10" s="15"/>
      <c r="K10" s="9" t="s">
        <v>5</v>
      </c>
      <c r="L10" s="10">
        <v>100</v>
      </c>
    </row>
    <row r="11" spans="1:12" ht="18.75" x14ac:dyDescent="0.25">
      <c r="A11" s="2" t="s">
        <v>6</v>
      </c>
      <c r="B11" s="2"/>
      <c r="E11" s="9"/>
      <c r="F11" s="18"/>
      <c r="G11" s="11"/>
      <c r="H11" s="19"/>
      <c r="I11" s="20"/>
      <c r="K11" s="9" t="s">
        <v>7</v>
      </c>
      <c r="L11" s="12">
        <v>5000</v>
      </c>
    </row>
    <row r="12" spans="1:12" x14ac:dyDescent="0.25">
      <c r="A12" s="21" t="s">
        <v>39</v>
      </c>
      <c r="B12" s="10">
        <v>129</v>
      </c>
      <c r="E12" s="13"/>
      <c r="F12" s="15"/>
      <c r="G12" s="11"/>
      <c r="H12" s="13"/>
      <c r="I12" s="20"/>
      <c r="K12" s="9" t="s">
        <v>29</v>
      </c>
      <c r="L12" s="12">
        <v>65</v>
      </c>
    </row>
    <row r="13" spans="1:12" x14ac:dyDescent="0.25">
      <c r="A13" s="22" t="s">
        <v>8</v>
      </c>
      <c r="B13" s="23">
        <v>1</v>
      </c>
      <c r="E13" s="9"/>
      <c r="F13" s="9"/>
      <c r="G13" s="11"/>
      <c r="H13" s="13"/>
      <c r="I13" s="15"/>
      <c r="K13" s="9" t="s">
        <v>30</v>
      </c>
      <c r="L13" s="12">
        <v>2000</v>
      </c>
    </row>
    <row r="14" spans="1:12" x14ac:dyDescent="0.25">
      <c r="A14" s="22" t="s">
        <v>9</v>
      </c>
      <c r="B14" s="24">
        <f>B12*B13</f>
        <v>129</v>
      </c>
      <c r="E14" s="13"/>
      <c r="F14" s="15"/>
      <c r="G14" s="11"/>
      <c r="H14" s="13"/>
      <c r="I14" s="20"/>
      <c r="K14" s="13" t="s">
        <v>31</v>
      </c>
      <c r="L14" s="12">
        <v>1800</v>
      </c>
    </row>
    <row r="15" spans="1:12" x14ac:dyDescent="0.25">
      <c r="A15" s="22" t="s">
        <v>10</v>
      </c>
      <c r="B15" s="25">
        <f>IFERROR(B14/L29,0)</f>
        <v>5.8636363636363634E-3</v>
      </c>
      <c r="E15" s="9"/>
      <c r="F15" s="15"/>
      <c r="G15" s="11"/>
      <c r="H15" s="9"/>
      <c r="I15" s="26"/>
      <c r="K15" s="13" t="s">
        <v>32</v>
      </c>
      <c r="L15" s="12">
        <v>230</v>
      </c>
    </row>
    <row r="16" spans="1:12" x14ac:dyDescent="0.25">
      <c r="A16" s="22" t="s">
        <v>11</v>
      </c>
      <c r="B16" s="24">
        <f>F23+L25</f>
        <v>128.64691363636365</v>
      </c>
      <c r="E16" s="13"/>
      <c r="F16" s="15"/>
      <c r="G16" s="11"/>
      <c r="H16" s="13"/>
      <c r="I16" s="15"/>
      <c r="K16" s="13" t="s">
        <v>33</v>
      </c>
      <c r="L16" s="12">
        <v>270</v>
      </c>
    </row>
    <row r="17" spans="1:15" x14ac:dyDescent="0.25">
      <c r="A17" s="22" t="s">
        <v>12</v>
      </c>
      <c r="B17" s="24">
        <f>B12-F23</f>
        <v>58.08</v>
      </c>
      <c r="E17" s="13"/>
      <c r="F17" s="15"/>
      <c r="G17" s="11"/>
      <c r="H17" s="13"/>
      <c r="I17" s="15"/>
      <c r="K17" s="13" t="s">
        <v>34</v>
      </c>
      <c r="L17" s="12">
        <v>60</v>
      </c>
    </row>
    <row r="18" spans="1:15" x14ac:dyDescent="0.25">
      <c r="A18" s="22" t="s">
        <v>13</v>
      </c>
      <c r="B18" s="27">
        <f>IFERROR(B19/B17,0)</f>
        <v>0.99392068933132982</v>
      </c>
      <c r="E18" s="13"/>
      <c r="F18" s="15"/>
      <c r="G18" s="11"/>
      <c r="H18" s="13"/>
      <c r="I18" s="15"/>
      <c r="K18" s="13"/>
      <c r="L18" s="12"/>
    </row>
    <row r="19" spans="1:15" x14ac:dyDescent="0.25">
      <c r="A19" s="22" t="s">
        <v>14</v>
      </c>
      <c r="B19" s="24">
        <f>L23*B15</f>
        <v>57.726913636363633</v>
      </c>
      <c r="E19" s="13"/>
      <c r="F19" s="15"/>
      <c r="G19" s="11"/>
      <c r="H19" s="13"/>
      <c r="I19" s="15"/>
      <c r="K19" s="13"/>
      <c r="L19" s="12"/>
    </row>
    <row r="20" spans="1:15" x14ac:dyDescent="0.25">
      <c r="A20" s="22" t="s">
        <v>15</v>
      </c>
      <c r="B20" s="24">
        <f>B12-B16</f>
        <v>0.3530863636363506</v>
      </c>
      <c r="E20" s="13"/>
      <c r="F20" s="15"/>
      <c r="G20" s="11"/>
      <c r="H20" s="13"/>
      <c r="I20" s="15"/>
      <c r="K20" s="13"/>
      <c r="L20" s="12"/>
    </row>
    <row r="21" spans="1:15" x14ac:dyDescent="0.25">
      <c r="A21" s="22" t="s">
        <v>16</v>
      </c>
      <c r="B21" s="25">
        <f>IFERROR(B20/B16,0)</f>
        <v>2.7446158921028817E-3</v>
      </c>
      <c r="E21" s="13"/>
      <c r="F21" s="15"/>
      <c r="G21" s="11"/>
      <c r="H21" s="13"/>
      <c r="I21" s="15"/>
      <c r="K21" s="13"/>
      <c r="L21" s="12"/>
    </row>
    <row r="22" spans="1:15" x14ac:dyDescent="0.25">
      <c r="A22" s="22" t="s">
        <v>17</v>
      </c>
      <c r="B22" s="25">
        <f>IFERROR(F23/B12,0)</f>
        <v>0.54976744186046511</v>
      </c>
      <c r="E22" s="13"/>
      <c r="F22" s="15"/>
      <c r="G22" s="11"/>
      <c r="H22" s="13"/>
      <c r="I22" s="15"/>
      <c r="K22" s="13"/>
      <c r="L22" s="12"/>
    </row>
    <row r="23" spans="1:15" x14ac:dyDescent="0.25">
      <c r="E23" s="9" t="s">
        <v>18</v>
      </c>
      <c r="F23" s="12">
        <f>SUM(F8:F22)+SUM(F27:F29)</f>
        <v>70.92</v>
      </c>
      <c r="G23" s="11"/>
      <c r="H23" s="9" t="s">
        <v>18</v>
      </c>
      <c r="I23" s="12">
        <f>SUM(I8:I22)</f>
        <v>0</v>
      </c>
      <c r="J23" s="8"/>
      <c r="K23" s="9" t="s">
        <v>18</v>
      </c>
      <c r="L23" s="12">
        <f>SUM(L6:L22)</f>
        <v>9844.9</v>
      </c>
    </row>
    <row r="24" spans="1:15" x14ac:dyDescent="0.25">
      <c r="E24" s="9"/>
      <c r="F24" s="9"/>
      <c r="H24" s="9"/>
      <c r="I24" s="9"/>
      <c r="J24" s="8"/>
      <c r="K24" s="9"/>
      <c r="L24" s="19"/>
    </row>
    <row r="25" spans="1:15" x14ac:dyDescent="0.25">
      <c r="E25" s="9" t="s">
        <v>19</v>
      </c>
      <c r="F25" s="25">
        <f>IFERROR(F23/B12,0)</f>
        <v>0.54976744186046511</v>
      </c>
      <c r="G25" s="11"/>
      <c r="H25" s="9"/>
      <c r="I25" s="12"/>
      <c r="J25" s="8"/>
      <c r="K25" s="9" t="s">
        <v>20</v>
      </c>
      <c r="L25" s="12">
        <f>IFERROR((L23*B15)/B13,0)</f>
        <v>57.726913636363633</v>
      </c>
    </row>
    <row r="27" spans="1:15" x14ac:dyDescent="0.25">
      <c r="D27" s="9" t="s">
        <v>21</v>
      </c>
      <c r="E27" s="28">
        <v>0</v>
      </c>
      <c r="F27" s="24">
        <f>B12*E27</f>
        <v>0</v>
      </c>
      <c r="O27" s="29"/>
    </row>
    <row r="28" spans="1:15" x14ac:dyDescent="0.25">
      <c r="D28" s="9" t="s">
        <v>22</v>
      </c>
      <c r="E28" s="28">
        <v>0</v>
      </c>
      <c r="F28" s="24">
        <f>B12*E28</f>
        <v>0</v>
      </c>
    </row>
    <row r="29" spans="1:15" x14ac:dyDescent="0.25">
      <c r="D29" s="9" t="s">
        <v>23</v>
      </c>
      <c r="E29" s="28">
        <v>0</v>
      </c>
      <c r="F29" s="24">
        <f>B12*E29</f>
        <v>0</v>
      </c>
      <c r="K29" s="30" t="s">
        <v>24</v>
      </c>
      <c r="L29" s="31">
        <v>22000</v>
      </c>
      <c r="O29" s="29"/>
    </row>
    <row r="30" spans="1:15" x14ac:dyDescent="0.25">
      <c r="H30" s="1" t="s">
        <v>25</v>
      </c>
      <c r="I30" s="1"/>
    </row>
    <row r="31" spans="1:15" x14ac:dyDescent="0.25">
      <c r="H31" s="9" t="s">
        <v>2</v>
      </c>
      <c r="I31" s="12">
        <f>L25</f>
        <v>57.726913636363633</v>
      </c>
      <c r="K31" s="32" t="s">
        <v>26</v>
      </c>
      <c r="L31" s="25">
        <f>IFERROR(L23/L29,0)</f>
        <v>0.44749545454545453</v>
      </c>
    </row>
    <row r="32" spans="1:15" x14ac:dyDescent="0.25">
      <c r="H32" s="9" t="s">
        <v>0</v>
      </c>
      <c r="I32" s="12">
        <f>F23</f>
        <v>70.92</v>
      </c>
    </row>
    <row r="33" spans="8:9" x14ac:dyDescent="0.25">
      <c r="H33" s="9" t="s">
        <v>27</v>
      </c>
      <c r="I33" s="12">
        <f>SUM(I31+I32)*10%</f>
        <v>12.864691363636366</v>
      </c>
    </row>
    <row r="34" spans="8:9" x14ac:dyDescent="0.25">
      <c r="H34" s="9" t="s">
        <v>28</v>
      </c>
      <c r="I34" s="12">
        <f>SUM(I31:I33)</f>
        <v>141.511605</v>
      </c>
    </row>
  </sheetData>
  <mergeCells count="7">
    <mergeCell ref="H30:I30"/>
    <mergeCell ref="E3:F3"/>
    <mergeCell ref="I3:J3"/>
    <mergeCell ref="E7:F7"/>
    <mergeCell ref="H7:I7"/>
    <mergeCell ref="K7:L7"/>
    <mergeCell ref="A11:B11"/>
  </mergeCells>
  <conditionalFormatting sqref="L31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zoomScaleNormal="100" workbookViewId="0">
      <selection activeCell="L30" sqref="L30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7"/>
      <c r="H7" s="4" t="s">
        <v>1</v>
      </c>
      <c r="I7" s="4"/>
      <c r="J7" s="8"/>
      <c r="K7" s="3" t="s">
        <v>2</v>
      </c>
      <c r="L7" s="3"/>
    </row>
    <row r="8" spans="1:12" x14ac:dyDescent="0.25">
      <c r="E8" s="9" t="s">
        <v>36</v>
      </c>
      <c r="F8" s="10">
        <v>33</v>
      </c>
      <c r="G8" s="11"/>
      <c r="H8" s="9"/>
      <c r="I8" s="12"/>
      <c r="K8" s="13" t="s">
        <v>3</v>
      </c>
      <c r="L8" s="14">
        <f>79.9+80</f>
        <v>159.9</v>
      </c>
    </row>
    <row r="9" spans="1:12" x14ac:dyDescent="0.25">
      <c r="E9" s="13" t="s">
        <v>37</v>
      </c>
      <c r="F9" s="15">
        <v>0.8</v>
      </c>
      <c r="G9" s="11"/>
      <c r="H9" s="13"/>
      <c r="I9" s="16"/>
      <c r="K9" s="13" t="s">
        <v>4</v>
      </c>
      <c r="L9" s="14">
        <v>160</v>
      </c>
    </row>
    <row r="10" spans="1:12" x14ac:dyDescent="0.25">
      <c r="E10" s="17" t="s">
        <v>38</v>
      </c>
      <c r="F10" s="15">
        <v>0.12</v>
      </c>
      <c r="G10" s="11"/>
      <c r="H10" s="13"/>
      <c r="I10" s="15"/>
      <c r="K10" s="9" t="s">
        <v>5</v>
      </c>
      <c r="L10" s="10">
        <v>100</v>
      </c>
    </row>
    <row r="11" spans="1:12" ht="18.75" x14ac:dyDescent="0.25">
      <c r="A11" s="2" t="s">
        <v>6</v>
      </c>
      <c r="B11" s="2"/>
      <c r="E11" s="9"/>
      <c r="F11" s="18"/>
      <c r="G11" s="11"/>
      <c r="H11" s="19"/>
      <c r="I11" s="20"/>
      <c r="K11" s="9" t="s">
        <v>7</v>
      </c>
      <c r="L11" s="12">
        <v>5000</v>
      </c>
    </row>
    <row r="12" spans="1:12" x14ac:dyDescent="0.25">
      <c r="A12" s="21" t="s">
        <v>35</v>
      </c>
      <c r="B12" s="10">
        <v>75</v>
      </c>
      <c r="E12" s="13"/>
      <c r="F12" s="15"/>
      <c r="G12" s="11"/>
      <c r="H12" s="13"/>
      <c r="I12" s="20"/>
      <c r="K12" s="9" t="s">
        <v>29</v>
      </c>
      <c r="L12" s="12">
        <v>65</v>
      </c>
    </row>
    <row r="13" spans="1:12" x14ac:dyDescent="0.25">
      <c r="A13" s="22" t="s">
        <v>8</v>
      </c>
      <c r="B13" s="23">
        <v>1</v>
      </c>
      <c r="E13" s="9"/>
      <c r="F13" s="9"/>
      <c r="G13" s="11"/>
      <c r="H13" s="13"/>
      <c r="I13" s="15"/>
      <c r="K13" s="9" t="s">
        <v>30</v>
      </c>
      <c r="L13" s="12">
        <v>2000</v>
      </c>
    </row>
    <row r="14" spans="1:12" x14ac:dyDescent="0.25">
      <c r="A14" s="22" t="s">
        <v>9</v>
      </c>
      <c r="B14" s="24">
        <f>B12*B13</f>
        <v>75</v>
      </c>
      <c r="E14" s="13"/>
      <c r="F14" s="15"/>
      <c r="G14" s="11"/>
      <c r="H14" s="13"/>
      <c r="I14" s="20"/>
      <c r="K14" s="13" t="s">
        <v>31</v>
      </c>
      <c r="L14" s="12">
        <v>1800</v>
      </c>
    </row>
    <row r="15" spans="1:12" x14ac:dyDescent="0.25">
      <c r="A15" s="22" t="s">
        <v>10</v>
      </c>
      <c r="B15" s="25">
        <f>IFERROR(B14/L29,0)</f>
        <v>3.4090909090909089E-3</v>
      </c>
      <c r="E15" s="9"/>
      <c r="F15" s="15"/>
      <c r="G15" s="11"/>
      <c r="H15" s="9"/>
      <c r="I15" s="26"/>
      <c r="K15" s="13" t="s">
        <v>32</v>
      </c>
      <c r="L15" s="12">
        <v>230</v>
      </c>
    </row>
    <row r="16" spans="1:12" x14ac:dyDescent="0.25">
      <c r="A16" s="22" t="s">
        <v>11</v>
      </c>
      <c r="B16" s="24">
        <f>F23+L25</f>
        <v>67.482159090909079</v>
      </c>
      <c r="E16" s="13"/>
      <c r="F16" s="15"/>
      <c r="G16" s="11"/>
      <c r="H16" s="13"/>
      <c r="I16" s="15"/>
      <c r="K16" s="13" t="s">
        <v>33</v>
      </c>
      <c r="L16" s="12">
        <v>270</v>
      </c>
    </row>
    <row r="17" spans="1:15" x14ac:dyDescent="0.25">
      <c r="A17" s="22" t="s">
        <v>12</v>
      </c>
      <c r="B17" s="24">
        <f>B12-F23</f>
        <v>41.080000000000005</v>
      </c>
      <c r="E17" s="13"/>
      <c r="F17" s="15"/>
      <c r="G17" s="11"/>
      <c r="H17" s="13"/>
      <c r="I17" s="15"/>
      <c r="K17" s="13" t="s">
        <v>34</v>
      </c>
      <c r="L17" s="12">
        <v>60</v>
      </c>
    </row>
    <row r="18" spans="1:15" x14ac:dyDescent="0.25">
      <c r="A18" s="22" t="s">
        <v>13</v>
      </c>
      <c r="B18" s="27">
        <f>IFERROR(B19/B17,0)</f>
        <v>0.81699510932105857</v>
      </c>
      <c r="E18" s="13"/>
      <c r="F18" s="15"/>
      <c r="G18" s="11"/>
      <c r="H18" s="13"/>
      <c r="I18" s="15"/>
      <c r="K18" s="13"/>
      <c r="L18" s="12"/>
    </row>
    <row r="19" spans="1:15" x14ac:dyDescent="0.25">
      <c r="A19" s="22" t="s">
        <v>14</v>
      </c>
      <c r="B19" s="24">
        <f>L23*B15</f>
        <v>33.562159090909091</v>
      </c>
      <c r="E19" s="13"/>
      <c r="F19" s="15"/>
      <c r="G19" s="11"/>
      <c r="H19" s="13"/>
      <c r="I19" s="15"/>
      <c r="K19" s="13"/>
      <c r="L19" s="12"/>
    </row>
    <row r="20" spans="1:15" x14ac:dyDescent="0.25">
      <c r="A20" s="22" t="s">
        <v>15</v>
      </c>
      <c r="B20" s="24">
        <f>B12-B16</f>
        <v>7.5178409090909213</v>
      </c>
      <c r="E20" s="13"/>
      <c r="F20" s="15"/>
      <c r="G20" s="11"/>
      <c r="H20" s="13"/>
      <c r="I20" s="15"/>
      <c r="K20" s="13"/>
      <c r="L20" s="12"/>
    </row>
    <row r="21" spans="1:15" x14ac:dyDescent="0.25">
      <c r="A21" s="22" t="s">
        <v>16</v>
      </c>
      <c r="B21" s="25">
        <f>IFERROR(B20/B16,0)</f>
        <v>0.1114048662693677</v>
      </c>
      <c r="E21" s="13"/>
      <c r="F21" s="15"/>
      <c r="G21" s="11"/>
      <c r="H21" s="13"/>
      <c r="I21" s="15"/>
      <c r="K21" s="13"/>
      <c r="L21" s="12"/>
    </row>
    <row r="22" spans="1:15" x14ac:dyDescent="0.25">
      <c r="A22" s="22" t="s">
        <v>17</v>
      </c>
      <c r="B22" s="25">
        <f>IFERROR(F23/B12,0)</f>
        <v>0.45226666666666659</v>
      </c>
      <c r="E22" s="13"/>
      <c r="F22" s="15"/>
      <c r="G22" s="11"/>
      <c r="H22" s="13"/>
      <c r="I22" s="15"/>
      <c r="K22" s="13"/>
      <c r="L22" s="12"/>
    </row>
    <row r="23" spans="1:15" x14ac:dyDescent="0.25">
      <c r="E23" s="9" t="s">
        <v>18</v>
      </c>
      <c r="F23" s="12">
        <f>SUM(F8:F22)+SUM(F27:F29)</f>
        <v>33.919999999999995</v>
      </c>
      <c r="G23" s="11"/>
      <c r="H23" s="9" t="s">
        <v>18</v>
      </c>
      <c r="I23" s="12">
        <f>SUM(I8:I22)</f>
        <v>0</v>
      </c>
      <c r="J23" s="8"/>
      <c r="K23" s="9" t="s">
        <v>18</v>
      </c>
      <c r="L23" s="12">
        <f>SUM(L6:L22)</f>
        <v>9844.9</v>
      </c>
    </row>
    <row r="24" spans="1:15" x14ac:dyDescent="0.25">
      <c r="E24" s="9"/>
      <c r="F24" s="9"/>
      <c r="H24" s="9"/>
      <c r="I24" s="9"/>
      <c r="J24" s="8"/>
      <c r="K24" s="9"/>
      <c r="L24" s="19"/>
    </row>
    <row r="25" spans="1:15" x14ac:dyDescent="0.25">
      <c r="E25" s="9" t="s">
        <v>19</v>
      </c>
      <c r="F25" s="25">
        <f>IFERROR(F23/B12,0)</f>
        <v>0.45226666666666659</v>
      </c>
      <c r="G25" s="11"/>
      <c r="H25" s="9"/>
      <c r="I25" s="12"/>
      <c r="J25" s="8"/>
      <c r="K25" s="9" t="s">
        <v>20</v>
      </c>
      <c r="L25" s="12">
        <f>IFERROR((L23*B15)/B13,0)</f>
        <v>33.562159090909091</v>
      </c>
    </row>
    <row r="27" spans="1:15" x14ac:dyDescent="0.25">
      <c r="D27" s="9" t="s">
        <v>21</v>
      </c>
      <c r="E27" s="28">
        <v>0</v>
      </c>
      <c r="F27" s="24">
        <f>B12*E27</f>
        <v>0</v>
      </c>
      <c r="O27" s="29"/>
    </row>
    <row r="28" spans="1:15" x14ac:dyDescent="0.25">
      <c r="D28" s="9" t="s">
        <v>22</v>
      </c>
      <c r="E28" s="28">
        <v>0</v>
      </c>
      <c r="F28" s="24">
        <f>B12*E28</f>
        <v>0</v>
      </c>
    </row>
    <row r="29" spans="1:15" x14ac:dyDescent="0.25">
      <c r="D29" s="9" t="s">
        <v>23</v>
      </c>
      <c r="E29" s="28">
        <v>0</v>
      </c>
      <c r="F29" s="24">
        <f>B12*E29</f>
        <v>0</v>
      </c>
      <c r="K29" s="30" t="s">
        <v>24</v>
      </c>
      <c r="L29" s="31">
        <v>22000</v>
      </c>
      <c r="O29" s="29"/>
    </row>
    <row r="30" spans="1:15" x14ac:dyDescent="0.25">
      <c r="H30" s="1" t="s">
        <v>25</v>
      </c>
      <c r="I30" s="1"/>
    </row>
    <row r="31" spans="1:15" x14ac:dyDescent="0.25">
      <c r="H31" s="9" t="s">
        <v>2</v>
      </c>
      <c r="I31" s="12">
        <f>L25</f>
        <v>33.562159090909091</v>
      </c>
      <c r="K31" s="32" t="s">
        <v>26</v>
      </c>
      <c r="L31" s="25">
        <f>IFERROR(L23/L29,0)</f>
        <v>0.44749545454545453</v>
      </c>
    </row>
    <row r="32" spans="1:15" x14ac:dyDescent="0.25">
      <c r="H32" s="9" t="s">
        <v>0</v>
      </c>
      <c r="I32" s="12">
        <f>F23</f>
        <v>33.919999999999995</v>
      </c>
    </row>
    <row r="33" spans="8:9" x14ac:dyDescent="0.25">
      <c r="H33" s="9" t="s">
        <v>27</v>
      </c>
      <c r="I33" s="12">
        <f>SUM(I31+I32)*11%</f>
        <v>7.4230374999999986</v>
      </c>
    </row>
    <row r="34" spans="8:9" x14ac:dyDescent="0.25">
      <c r="H34" s="9" t="s">
        <v>28</v>
      </c>
      <c r="I34" s="12">
        <f>SUM(I31:I33)</f>
        <v>74.905196590909071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26" priority="2" operator="lessThan">
      <formula>0.3</formula>
    </cfRule>
    <cfRule type="cellIs" dxfId="25" priority="3" operator="lessThan">
      <formula>0.3</formula>
    </cfRule>
    <cfRule type="cellIs" dxfId="24" priority="4" operator="lessThan">
      <formula>0.29</formula>
    </cfRule>
    <cfRule type="cellIs" dxfId="23" priority="5" operator="lessThan">
      <formula>0.3</formula>
    </cfRule>
    <cfRule type="cellIs" dxfId="22" priority="6" operator="greaterThan">
      <formula>0.4</formula>
    </cfRule>
    <cfRule type="cellIs" dxfId="21" priority="7" operator="between">
      <formula>0.3</formula>
      <formula>0.4</formula>
    </cfRule>
    <cfRule type="cellIs" dxfId="20" priority="8" operator="lessThan">
      <formula>0.35</formula>
    </cfRule>
    <cfRule type="cellIs" dxfId="19" priority="9" operator="greaterThan">
      <formula>0.35</formula>
    </cfRule>
    <cfRule type="cellIs" dxfId="18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4" workbookViewId="0">
      <selection activeCell="E9" sqref="E9:L35"/>
    </sheetView>
  </sheetViews>
  <sheetFormatPr defaultRowHeight="15" x14ac:dyDescent="0.25"/>
  <cols>
    <col min="1" max="1" width="30.42578125" bestFit="1" customWidth="1"/>
    <col min="2" max="2" width="15.85546875" customWidth="1"/>
    <col min="5" max="5" width="30.42578125" bestFit="1" customWidth="1"/>
    <col min="6" max="6" width="13" customWidth="1"/>
    <col min="11" max="11" width="36" bestFit="1" customWidth="1"/>
    <col min="12" max="12" width="11.7109375" bestFit="1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7"/>
      <c r="H7" s="4" t="s">
        <v>1</v>
      </c>
      <c r="I7" s="4"/>
      <c r="J7" s="8"/>
      <c r="K7" s="3" t="s">
        <v>2</v>
      </c>
      <c r="L7" s="3"/>
    </row>
    <row r="8" spans="1:12" x14ac:dyDescent="0.25">
      <c r="E8" s="9" t="s">
        <v>36</v>
      </c>
      <c r="F8" s="10">
        <v>50</v>
      </c>
      <c r="G8" s="11"/>
      <c r="H8" s="9"/>
      <c r="I8" s="12"/>
      <c r="K8" s="13" t="s">
        <v>3</v>
      </c>
      <c r="L8" s="33">
        <f>79.9+80</f>
        <v>159.9</v>
      </c>
    </row>
    <row r="9" spans="1:12" x14ac:dyDescent="0.25">
      <c r="E9" s="13" t="s">
        <v>37</v>
      </c>
      <c r="F9" s="15">
        <v>0.8</v>
      </c>
      <c r="G9" s="11"/>
      <c r="H9" s="13"/>
      <c r="I9" s="16"/>
      <c r="K9" s="13" t="s">
        <v>4</v>
      </c>
      <c r="L9" s="33">
        <v>160</v>
      </c>
    </row>
    <row r="10" spans="1:12" x14ac:dyDescent="0.25">
      <c r="E10" s="17" t="s">
        <v>38</v>
      </c>
      <c r="F10" s="15">
        <v>0.12</v>
      </c>
      <c r="G10" s="11"/>
      <c r="H10" s="13"/>
      <c r="I10" s="15"/>
      <c r="K10" s="9" t="s">
        <v>5</v>
      </c>
      <c r="L10" s="34">
        <v>100</v>
      </c>
    </row>
    <row r="11" spans="1:12" ht="18.75" x14ac:dyDescent="0.25">
      <c r="A11" s="2" t="s">
        <v>6</v>
      </c>
      <c r="B11" s="2"/>
      <c r="E11" s="9" t="s">
        <v>41</v>
      </c>
      <c r="F11" s="18">
        <v>6.66</v>
      </c>
      <c r="G11" s="11"/>
      <c r="H11" s="19"/>
      <c r="I11" s="20"/>
      <c r="K11" s="9" t="s">
        <v>7</v>
      </c>
      <c r="L11" s="12">
        <v>5000</v>
      </c>
    </row>
    <row r="12" spans="1:12" x14ac:dyDescent="0.25">
      <c r="A12" s="21" t="s">
        <v>40</v>
      </c>
      <c r="B12" s="10">
        <v>100</v>
      </c>
      <c r="E12" s="13"/>
      <c r="F12" s="15"/>
      <c r="G12" s="11"/>
      <c r="H12" s="13"/>
      <c r="I12" s="20"/>
      <c r="K12" s="9" t="s">
        <v>29</v>
      </c>
      <c r="L12" s="12">
        <v>65</v>
      </c>
    </row>
    <row r="13" spans="1:12" x14ac:dyDescent="0.25">
      <c r="A13" s="22" t="s">
        <v>8</v>
      </c>
      <c r="B13" s="23">
        <v>1</v>
      </c>
      <c r="E13" s="9"/>
      <c r="F13" s="9"/>
      <c r="G13" s="11"/>
      <c r="H13" s="13"/>
      <c r="I13" s="15"/>
      <c r="K13" s="9" t="s">
        <v>30</v>
      </c>
      <c r="L13" s="12">
        <v>2000</v>
      </c>
    </row>
    <row r="14" spans="1:12" x14ac:dyDescent="0.25">
      <c r="A14" s="22" t="s">
        <v>9</v>
      </c>
      <c r="B14" s="24">
        <f>B12*B13</f>
        <v>100</v>
      </c>
      <c r="E14" s="13"/>
      <c r="F14" s="15"/>
      <c r="G14" s="11"/>
      <c r="H14" s="13"/>
      <c r="I14" s="20"/>
      <c r="K14" s="13" t="s">
        <v>31</v>
      </c>
      <c r="L14" s="12">
        <v>1800</v>
      </c>
    </row>
    <row r="15" spans="1:12" x14ac:dyDescent="0.25">
      <c r="A15" s="22" t="s">
        <v>10</v>
      </c>
      <c r="B15" s="25">
        <f>IFERROR(B14/L29,0)</f>
        <v>4.5454545454545452E-3</v>
      </c>
      <c r="E15" s="9"/>
      <c r="F15" s="15"/>
      <c r="G15" s="11"/>
      <c r="H15" s="9"/>
      <c r="I15" s="26"/>
      <c r="K15" s="13" t="s">
        <v>32</v>
      </c>
      <c r="L15" s="12">
        <v>230</v>
      </c>
    </row>
    <row r="16" spans="1:12" x14ac:dyDescent="0.25">
      <c r="A16" s="22" t="s">
        <v>11</v>
      </c>
      <c r="B16" s="24">
        <f>F23+L25</f>
        <v>102.32954545454544</v>
      </c>
      <c r="E16" s="13"/>
      <c r="F16" s="15"/>
      <c r="G16" s="11"/>
      <c r="H16" s="13"/>
      <c r="I16" s="15"/>
      <c r="K16" s="13" t="s">
        <v>33</v>
      </c>
      <c r="L16" s="12">
        <v>270</v>
      </c>
    </row>
    <row r="17" spans="1:15" x14ac:dyDescent="0.25">
      <c r="A17" s="22" t="s">
        <v>12</v>
      </c>
      <c r="B17" s="24">
        <f>B12-F23</f>
        <v>42.42</v>
      </c>
      <c r="E17" s="13"/>
      <c r="F17" s="15"/>
      <c r="G17" s="11"/>
      <c r="H17" s="13"/>
      <c r="I17" s="15"/>
      <c r="K17" s="13" t="s">
        <v>34</v>
      </c>
      <c r="L17" s="12">
        <v>60</v>
      </c>
    </row>
    <row r="18" spans="1:15" x14ac:dyDescent="0.25">
      <c r="A18" s="22" t="s">
        <v>13</v>
      </c>
      <c r="B18" s="27">
        <f>IFERROR(B19/B17,0)</f>
        <v>1.0549162059063046</v>
      </c>
      <c r="E18" s="13"/>
      <c r="F18" s="15"/>
      <c r="G18" s="11"/>
      <c r="H18" s="13"/>
      <c r="I18" s="15"/>
      <c r="K18" s="13"/>
      <c r="L18" s="12"/>
    </row>
    <row r="19" spans="1:15" x14ac:dyDescent="0.25">
      <c r="A19" s="22" t="s">
        <v>14</v>
      </c>
      <c r="B19" s="24">
        <f>L23*B15</f>
        <v>44.749545454545448</v>
      </c>
      <c r="E19" s="13"/>
      <c r="F19" s="15"/>
      <c r="G19" s="11"/>
      <c r="H19" s="13"/>
      <c r="I19" s="15"/>
      <c r="K19" s="13"/>
      <c r="L19" s="12"/>
    </row>
    <row r="20" spans="1:15" x14ac:dyDescent="0.25">
      <c r="A20" s="22" t="s">
        <v>15</v>
      </c>
      <c r="B20" s="24">
        <f>B12-B16</f>
        <v>-2.329545454545439</v>
      </c>
      <c r="E20" s="13"/>
      <c r="F20" s="15"/>
      <c r="G20" s="11"/>
      <c r="H20" s="13"/>
      <c r="I20" s="15"/>
      <c r="K20" s="13"/>
      <c r="L20" s="12"/>
    </row>
    <row r="21" spans="1:15" x14ac:dyDescent="0.25">
      <c r="A21" s="22" t="s">
        <v>16</v>
      </c>
      <c r="B21" s="25">
        <f>IFERROR(B20/B16,0)</f>
        <v>-2.2765130483064815E-2</v>
      </c>
      <c r="E21" s="13"/>
      <c r="F21" s="15"/>
      <c r="G21" s="11"/>
      <c r="H21" s="13"/>
      <c r="I21" s="15"/>
      <c r="K21" s="13"/>
      <c r="L21" s="12"/>
    </row>
    <row r="22" spans="1:15" x14ac:dyDescent="0.25">
      <c r="A22" s="22" t="s">
        <v>17</v>
      </c>
      <c r="B22" s="25">
        <f>IFERROR(F23/B12,0)</f>
        <v>0.57579999999999998</v>
      </c>
      <c r="E22" s="13"/>
      <c r="F22" s="15"/>
      <c r="G22" s="11"/>
      <c r="H22" s="13"/>
      <c r="I22" s="15"/>
      <c r="K22" s="13"/>
      <c r="L22" s="12"/>
    </row>
    <row r="23" spans="1:15" x14ac:dyDescent="0.25">
      <c r="E23" s="9" t="s">
        <v>18</v>
      </c>
      <c r="F23" s="12">
        <f>SUM(F8:F22)+SUM(F27:F29)</f>
        <v>57.58</v>
      </c>
      <c r="G23" s="11"/>
      <c r="H23" s="9" t="s">
        <v>18</v>
      </c>
      <c r="I23" s="12">
        <f>SUM(I8:I22)</f>
        <v>0</v>
      </c>
      <c r="J23" s="8"/>
      <c r="K23" s="9" t="s">
        <v>18</v>
      </c>
      <c r="L23" s="12">
        <f>SUM(L6:L22)</f>
        <v>9844.9</v>
      </c>
    </row>
    <row r="24" spans="1:15" x14ac:dyDescent="0.25">
      <c r="E24" s="9"/>
      <c r="F24" s="9"/>
      <c r="H24" s="9"/>
      <c r="I24" s="9"/>
      <c r="J24" s="8"/>
      <c r="K24" s="9"/>
      <c r="L24" s="19"/>
    </row>
    <row r="25" spans="1:15" x14ac:dyDescent="0.25">
      <c r="E25" s="9" t="s">
        <v>19</v>
      </c>
      <c r="F25" s="25">
        <f>IFERROR(F23/B12,0)</f>
        <v>0.57579999999999998</v>
      </c>
      <c r="G25" s="11"/>
      <c r="H25" s="9"/>
      <c r="I25" s="12"/>
      <c r="J25" s="8"/>
      <c r="K25" s="9" t="s">
        <v>20</v>
      </c>
      <c r="L25" s="12">
        <f>IFERROR((L23*B15)/B13,0)</f>
        <v>44.749545454545448</v>
      </c>
    </row>
    <row r="27" spans="1:15" x14ac:dyDescent="0.25">
      <c r="D27" s="9" t="s">
        <v>21</v>
      </c>
      <c r="E27" s="28">
        <v>0</v>
      </c>
      <c r="F27" s="24">
        <f>B12*E27</f>
        <v>0</v>
      </c>
      <c r="O27" s="29"/>
    </row>
    <row r="28" spans="1:15" x14ac:dyDescent="0.25">
      <c r="D28" s="9" t="s">
        <v>22</v>
      </c>
      <c r="E28" s="28">
        <v>0</v>
      </c>
      <c r="F28" s="24">
        <f>B12*E28</f>
        <v>0</v>
      </c>
    </row>
    <row r="29" spans="1:15" x14ac:dyDescent="0.25">
      <c r="D29" s="9" t="s">
        <v>23</v>
      </c>
      <c r="E29" s="28">
        <v>0</v>
      </c>
      <c r="F29" s="24">
        <f>B12*E29</f>
        <v>0</v>
      </c>
      <c r="K29" s="30" t="s">
        <v>24</v>
      </c>
      <c r="L29" s="31">
        <v>22000</v>
      </c>
      <c r="O29" s="29"/>
    </row>
    <row r="30" spans="1:15" x14ac:dyDescent="0.25">
      <c r="H30" s="1" t="s">
        <v>25</v>
      </c>
      <c r="I30" s="1"/>
    </row>
    <row r="31" spans="1:15" x14ac:dyDescent="0.25">
      <c r="H31" s="9" t="s">
        <v>2</v>
      </c>
      <c r="I31" s="12">
        <f>L25</f>
        <v>44.749545454545448</v>
      </c>
      <c r="K31" s="32" t="s">
        <v>26</v>
      </c>
      <c r="L31" s="25">
        <f>IFERROR(L23/L29,0)</f>
        <v>0.44749545454545453</v>
      </c>
    </row>
    <row r="32" spans="1:15" x14ac:dyDescent="0.25">
      <c r="H32" s="9" t="s">
        <v>0</v>
      </c>
      <c r="I32" s="12">
        <f>F23</f>
        <v>57.58</v>
      </c>
    </row>
    <row r="33" spans="8:9" x14ac:dyDescent="0.25">
      <c r="H33" s="9" t="s">
        <v>27</v>
      </c>
      <c r="I33" s="12">
        <f>SUM(I31+I32)*11%</f>
        <v>11.256249999999998</v>
      </c>
    </row>
    <row r="34" spans="8:9" x14ac:dyDescent="0.25">
      <c r="H34" s="9" t="s">
        <v>28</v>
      </c>
      <c r="I34" s="12">
        <f>SUM(I31:I33)</f>
        <v>113.58579545454543</v>
      </c>
    </row>
  </sheetData>
  <mergeCells count="7">
    <mergeCell ref="H30:I30"/>
    <mergeCell ref="E3:F3"/>
    <mergeCell ref="I3:J3"/>
    <mergeCell ref="E7:F7"/>
    <mergeCell ref="H7:I7"/>
    <mergeCell ref="K7:L7"/>
    <mergeCell ref="A11:B11"/>
  </mergeCells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Precificação Regata Mafia</vt:lpstr>
      <vt:lpstr>Precificação Regata Raposa</vt:lpstr>
      <vt:lpstr>Precificação Regata 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4</cp:revision>
  <dcterms:created xsi:type="dcterms:W3CDTF">2023-12-09T16:29:00Z</dcterms:created>
  <dcterms:modified xsi:type="dcterms:W3CDTF">2024-10-29T17:31:26Z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