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EstaPastaDeTrabalho"/>
  <mc:AlternateContent xmlns:mc="http://schemas.openxmlformats.org/markup-compatibility/2006">
    <mc:Choice Requires="x15">
      <x15ac:absPath xmlns:x15ac="http://schemas.microsoft.com/office/spreadsheetml/2010/11/ac" url="\\FILESERVER01.tel.local\SuporteN2_SEBRAE$\Auricéa Fonseca\PROGRAMA ACREDITA\"/>
    </mc:Choice>
  </mc:AlternateContent>
  <bookViews>
    <workbookView xWindow="-105" yWindow="-105" windowWidth="23250" windowHeight="12450" tabRatio="812" activeTab="1"/>
  </bookViews>
  <sheets>
    <sheet name="INICIO" sheetId="21" r:id="rId1"/>
    <sheet name="DADOS" sheetId="20" r:id="rId2"/>
    <sheet name="FLUXO PROJETADO" sheetId="5" r:id="rId3"/>
    <sheet name="RESULTADO" sheetId="7" r:id="rId4"/>
    <sheet name="GARANTIAS" sheetId="19" r:id="rId5"/>
    <sheet name="GRÁFICOS" sheetId="6" state="hidden" r:id="rId6"/>
    <sheet name="MEMÓRIA" sheetId="13" state="hidden"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3" i="13" l="1"/>
  <c r="G52" i="13"/>
  <c r="G51" i="13"/>
  <c r="G50" i="13"/>
  <c r="G49" i="13"/>
  <c r="G48" i="13"/>
  <c r="G47" i="13"/>
  <c r="G46" i="13"/>
  <c r="G45" i="13"/>
  <c r="J8" i="7"/>
  <c r="G32" i="13"/>
  <c r="H32" i="13"/>
  <c r="G33" i="13"/>
  <c r="H33" i="13"/>
  <c r="P8" i="7"/>
  <c r="C35" i="13"/>
  <c r="C36" i="13"/>
  <c r="J7" i="7"/>
  <c r="D39" i="20"/>
  <c r="D53" i="20"/>
  <c r="D61" i="20"/>
  <c r="B55" i="13"/>
  <c r="H23" i="13" s="1"/>
  <c r="G34" i="13" l="1"/>
  <c r="H34" i="13"/>
  <c r="G38" i="13"/>
  <c r="G37" i="13"/>
  <c r="H38" i="13"/>
  <c r="H37" i="13"/>
  <c r="D11" i="19"/>
  <c r="C6" i="5"/>
  <c r="D6" i="5" s="1"/>
  <c r="E6" i="5" s="1"/>
  <c r="F6" i="5" s="1"/>
  <c r="G6" i="5" s="1"/>
  <c r="H6" i="5" s="1"/>
  <c r="I6" i="5" s="1"/>
  <c r="J6" i="5" s="1"/>
  <c r="K6" i="5" s="1"/>
  <c r="L6" i="5" s="1"/>
  <c r="M6" i="5" s="1"/>
  <c r="N6" i="5" s="1"/>
  <c r="O6" i="5" s="1"/>
  <c r="P6" i="5" s="1"/>
  <c r="Q6" i="5" s="1"/>
  <c r="R6" i="5" s="1"/>
  <c r="S6" i="5" s="1"/>
  <c r="T6" i="5" s="1"/>
  <c r="U6" i="5" s="1"/>
  <c r="V6" i="5" s="1"/>
  <c r="W6" i="5" s="1"/>
  <c r="X6" i="5" s="1"/>
  <c r="Y6" i="5" s="1"/>
  <c r="Z6" i="5" s="1"/>
  <c r="AA6" i="5" s="1"/>
  <c r="AB6" i="5" s="1"/>
  <c r="AC6" i="5" s="1"/>
  <c r="AD6" i="5" s="1"/>
  <c r="AE6" i="5" s="1"/>
  <c r="AF6" i="5" s="1"/>
  <c r="AG6" i="5" s="1"/>
  <c r="AH6" i="5" s="1"/>
  <c r="AI6" i="5" s="1"/>
  <c r="AJ6" i="5" s="1"/>
  <c r="AK6" i="5" s="1"/>
  <c r="AL6" i="5" s="1"/>
  <c r="AM6" i="5" s="1"/>
  <c r="AN6" i="5" s="1"/>
  <c r="AO6" i="5" s="1"/>
  <c r="AP6" i="5" s="1"/>
  <c r="AQ6" i="5" s="1"/>
  <c r="AR6" i="5" s="1"/>
  <c r="AS6" i="5" s="1"/>
  <c r="AT6" i="5" s="1"/>
  <c r="AU6" i="5" s="1"/>
  <c r="AV6" i="5" s="1"/>
  <c r="AW6" i="5" s="1"/>
  <c r="AX6" i="5" s="1"/>
  <c r="AY6" i="5" s="1"/>
  <c r="AZ6" i="5" s="1"/>
  <c r="BA6" i="5" s="1"/>
  <c r="BB6" i="5" s="1"/>
  <c r="BC6" i="5" s="1"/>
  <c r="BD6" i="5" s="1"/>
  <c r="BE6" i="5" s="1"/>
  <c r="BF6" i="5" s="1"/>
  <c r="BG6" i="5" s="1"/>
  <c r="BH6" i="5" s="1"/>
  <c r="BI6" i="5" s="1"/>
  <c r="BJ6" i="5" s="1"/>
  <c r="BK6" i="5" s="1"/>
  <c r="BL6" i="5" s="1"/>
  <c r="BM6" i="5" s="1"/>
  <c r="BN6" i="5" s="1"/>
  <c r="BO6" i="5" s="1"/>
  <c r="BP6" i="5" s="1"/>
  <c r="BQ6" i="5" s="1"/>
  <c r="BR6" i="5" s="1"/>
  <c r="BS6" i="5" s="1"/>
  <c r="BT6" i="5" s="1"/>
  <c r="BU6" i="5" s="1"/>
  <c r="BV6" i="5" s="1"/>
  <c r="BW6" i="5" s="1"/>
  <c r="BX6" i="5" s="1"/>
  <c r="BY6" i="5" s="1"/>
  <c r="BZ6" i="5" s="1"/>
  <c r="CA6" i="5" s="1"/>
  <c r="CB6" i="5" s="1"/>
  <c r="CC6" i="5" s="1"/>
  <c r="CD6" i="5" s="1"/>
  <c r="CE6" i="5" s="1"/>
  <c r="CF6" i="5" s="1"/>
  <c r="CG6" i="5" s="1"/>
  <c r="CH6" i="5" s="1"/>
  <c r="CI6" i="5" s="1"/>
  <c r="CJ6" i="5" s="1"/>
  <c r="CK6" i="5" s="1"/>
  <c r="CL6" i="5" s="1"/>
  <c r="CM6" i="5" s="1"/>
  <c r="CN6" i="5" s="1"/>
  <c r="CO6" i="5" s="1"/>
  <c r="CP6" i="5" s="1"/>
  <c r="CQ6" i="5" s="1"/>
  <c r="CR6" i="5" s="1"/>
  <c r="CS6" i="5" s="1"/>
  <c r="CT6" i="5" s="1"/>
  <c r="CU6" i="5" s="1"/>
  <c r="CV6" i="5" s="1"/>
  <c r="CW6" i="5" s="1"/>
  <c r="CX6" i="5" s="1"/>
  <c r="I34" i="13" l="1"/>
  <c r="G39" i="13"/>
  <c r="H39" i="13"/>
  <c r="CX10" i="5"/>
  <c r="CW10" i="5"/>
  <c r="CV10" i="5"/>
  <c r="CU10" i="5"/>
  <c r="CT10" i="5"/>
  <c r="CS10" i="5"/>
  <c r="CR10" i="5"/>
  <c r="CQ10" i="5"/>
  <c r="CP10" i="5"/>
  <c r="CO10" i="5"/>
  <c r="CN10" i="5"/>
  <c r="CM10" i="5"/>
  <c r="CL10" i="5"/>
  <c r="CK10" i="5"/>
  <c r="CJ10" i="5"/>
  <c r="CI10" i="5"/>
  <c r="CH10" i="5"/>
  <c r="CG10" i="5"/>
  <c r="CF10" i="5"/>
  <c r="CE10" i="5"/>
  <c r="CD10" i="5"/>
  <c r="CC10" i="5"/>
  <c r="CB10" i="5"/>
  <c r="CA10" i="5"/>
  <c r="BZ10" i="5"/>
  <c r="BY10" i="5"/>
  <c r="BX10" i="5"/>
  <c r="BW10" i="5"/>
  <c r="BV10" i="5"/>
  <c r="BU10" i="5"/>
  <c r="BT10" i="5"/>
  <c r="BS10" i="5"/>
  <c r="BR10" i="5"/>
  <c r="BQ10" i="5"/>
  <c r="BP10" i="5"/>
  <c r="BO10" i="5"/>
  <c r="BN10" i="5"/>
  <c r="BM10" i="5"/>
  <c r="BL10" i="5"/>
  <c r="BK10" i="5"/>
  <c r="BJ10" i="5"/>
  <c r="BI10" i="5"/>
  <c r="BH10" i="5"/>
  <c r="BG10" i="5"/>
  <c r="BF10" i="5"/>
  <c r="BE10" i="5"/>
  <c r="BD10" i="5"/>
  <c r="BC10" i="5"/>
  <c r="BB10" i="5"/>
  <c r="BA10" i="5"/>
  <c r="AZ10" i="5"/>
  <c r="AY10" i="5"/>
  <c r="AX10" i="5"/>
  <c r="AW10" i="5"/>
  <c r="AV10" i="5"/>
  <c r="AU10" i="5"/>
  <c r="AT10" i="5"/>
  <c r="AS10" i="5"/>
  <c r="AR10" i="5"/>
  <c r="AQ10" i="5"/>
  <c r="AP10" i="5"/>
  <c r="AO10" i="5"/>
  <c r="AN10" i="5"/>
  <c r="AM10" i="5"/>
  <c r="AL10" i="5"/>
  <c r="AK10" i="5"/>
  <c r="AJ10" i="5"/>
  <c r="AI10" i="5"/>
  <c r="AH10" i="5"/>
  <c r="AG10" i="5"/>
  <c r="AF10" i="5"/>
  <c r="AE10" i="5"/>
  <c r="AD10" i="5"/>
  <c r="AC10" i="5"/>
  <c r="AB10" i="5"/>
  <c r="AA10" i="5"/>
  <c r="Z10" i="5"/>
  <c r="Y10" i="5"/>
  <c r="X10" i="5"/>
  <c r="W10" i="5"/>
  <c r="V10" i="5"/>
  <c r="U10" i="5"/>
  <c r="T10" i="5"/>
  <c r="S10" i="5"/>
  <c r="R10" i="5"/>
  <c r="Q10" i="5"/>
  <c r="P10" i="5"/>
  <c r="O10" i="5"/>
  <c r="N10" i="5"/>
  <c r="M10" i="5"/>
  <c r="L10" i="5"/>
  <c r="K10" i="5"/>
  <c r="J10" i="5"/>
  <c r="I10" i="5"/>
  <c r="H10" i="5"/>
  <c r="G10" i="5"/>
  <c r="F10" i="5"/>
  <c r="E10" i="5"/>
  <c r="D10" i="5"/>
  <c r="C10" i="5"/>
  <c r="I39" i="13" l="1"/>
  <c r="F4" i="13"/>
  <c r="B71" i="13"/>
  <c r="D26" i="13" s="1"/>
  <c r="E7" i="7" l="1"/>
  <c r="A54" i="13"/>
  <c r="D31" i="13"/>
  <c r="H25" i="13" s="1"/>
  <c r="C6" i="7"/>
  <c r="A7" i="13" l="1"/>
  <c r="A14" i="13"/>
  <c r="A5" i="13"/>
  <c r="A9" i="13"/>
  <c r="A8" i="13"/>
  <c r="A6" i="13"/>
  <c r="A10" i="13" l="1"/>
  <c r="A70" i="13"/>
  <c r="B26" i="13"/>
  <c r="A48" i="13" l="1"/>
  <c r="A44" i="13"/>
  <c r="A49" i="13"/>
  <c r="A50" i="13"/>
  <c r="A51" i="13"/>
  <c r="A45" i="13"/>
  <c r="A53" i="13"/>
  <c r="A46" i="13"/>
  <c r="A47" i="13"/>
  <c r="A52" i="13"/>
  <c r="A67" i="13"/>
  <c r="A60" i="13"/>
  <c r="A68" i="13"/>
  <c r="A61" i="13"/>
  <c r="A69" i="13"/>
  <c r="A62" i="13"/>
  <c r="A64" i="13"/>
  <c r="A65" i="13"/>
  <c r="A66" i="13"/>
  <c r="A63" i="13"/>
  <c r="C16" i="13"/>
  <c r="F5" i="13"/>
  <c r="A43" i="13"/>
  <c r="A59" i="13"/>
  <c r="B27" i="13" l="1"/>
  <c r="E8" i="7"/>
  <c r="E27" i="13" l="1"/>
  <c r="E26" i="13"/>
  <c r="E9" i="7"/>
  <c r="B28" i="13"/>
  <c r="C26" i="13" l="1"/>
  <c r="C27" i="13"/>
  <c r="C9" i="5"/>
  <c r="C27" i="5" s="1"/>
  <c r="E11" i="7"/>
  <c r="D9" i="5" l="1"/>
  <c r="D27" i="5" s="1"/>
  <c r="D8" i="5"/>
  <c r="D28" i="13"/>
  <c r="H24" i="13" s="1"/>
  <c r="H26" i="13" s="1"/>
  <c r="E9" i="5" l="1"/>
  <c r="E27" i="5" s="1"/>
  <c r="P7" i="7"/>
  <c r="P9" i="7" s="1"/>
  <c r="E8" i="5"/>
  <c r="F9" i="5" l="1"/>
  <c r="F27" i="5" s="1"/>
  <c r="J9" i="7"/>
  <c r="J10" i="7" s="1"/>
  <c r="F8" i="5"/>
  <c r="G9" i="5" l="1"/>
  <c r="G27" i="5" s="1"/>
  <c r="J12" i="7"/>
  <c r="G8" i="5"/>
  <c r="H9" i="5" l="1"/>
  <c r="H27" i="5" s="1"/>
  <c r="H8" i="5"/>
  <c r="I9" i="5" l="1"/>
  <c r="I27" i="5" s="1"/>
  <c r="I8" i="5"/>
  <c r="J9" i="5" l="1"/>
  <c r="J27" i="5" s="1"/>
  <c r="J8" i="5"/>
  <c r="K9" i="5" l="1"/>
  <c r="K27" i="5" s="1"/>
  <c r="K8" i="5"/>
  <c r="L9" i="5" l="1"/>
  <c r="L27" i="5" s="1"/>
  <c r="L8" i="5"/>
  <c r="M9" i="5" l="1"/>
  <c r="M27" i="5" s="1"/>
  <c r="M8" i="5"/>
  <c r="N9" i="5" l="1"/>
  <c r="N27" i="5" s="1"/>
  <c r="N8" i="5"/>
  <c r="O9" i="5" l="1"/>
  <c r="O27" i="5" s="1"/>
  <c r="O8" i="5"/>
  <c r="P9" i="5" l="1"/>
  <c r="P27" i="5" s="1"/>
  <c r="P8" i="5"/>
  <c r="Q9" i="5" l="1"/>
  <c r="Q27" i="5" s="1"/>
  <c r="Q8" i="5"/>
  <c r="R9" i="5" l="1"/>
  <c r="R27" i="5" s="1"/>
  <c r="R8" i="5"/>
  <c r="S9" i="5" l="1"/>
  <c r="S27" i="5" s="1"/>
  <c r="S8" i="5"/>
  <c r="T9" i="5" l="1"/>
  <c r="T27" i="5" s="1"/>
  <c r="T8" i="5"/>
  <c r="U9" i="5" l="1"/>
  <c r="U27" i="5" s="1"/>
  <c r="U8" i="5"/>
  <c r="V9" i="5" l="1"/>
  <c r="V27" i="5" s="1"/>
  <c r="V8" i="5"/>
  <c r="W9" i="5" l="1"/>
  <c r="W27" i="5" s="1"/>
  <c r="W8" i="5"/>
  <c r="X9" i="5" l="1"/>
  <c r="X27" i="5" s="1"/>
  <c r="X8" i="5"/>
  <c r="Y9" i="5" l="1"/>
  <c r="Y27" i="5" s="1"/>
  <c r="Y8" i="5"/>
  <c r="Z9" i="5" l="1"/>
  <c r="Z27" i="5" s="1"/>
  <c r="Z8" i="5"/>
  <c r="AA9" i="5" l="1"/>
  <c r="AA27" i="5" s="1"/>
  <c r="AA8" i="5"/>
  <c r="AB9" i="5" l="1"/>
  <c r="AB27" i="5" s="1"/>
  <c r="AB8" i="5"/>
  <c r="AC9" i="5" l="1"/>
  <c r="AC27" i="5" s="1"/>
  <c r="AC8" i="5"/>
  <c r="AD9" i="5" l="1"/>
  <c r="AD27" i="5" s="1"/>
  <c r="AD8" i="5"/>
  <c r="AE9" i="5" l="1"/>
  <c r="AE27" i="5" s="1"/>
  <c r="AE8" i="5"/>
  <c r="AF9" i="5" l="1"/>
  <c r="AF27" i="5" s="1"/>
  <c r="AF8" i="5"/>
  <c r="AG9" i="5" l="1"/>
  <c r="AG27" i="5" s="1"/>
  <c r="AG8" i="5"/>
  <c r="AH9" i="5" l="1"/>
  <c r="AH27" i="5" s="1"/>
  <c r="AH8" i="5"/>
  <c r="AI9" i="5" l="1"/>
  <c r="AI27" i="5" s="1"/>
  <c r="AI8" i="5"/>
  <c r="AJ9" i="5" l="1"/>
  <c r="AJ27" i="5" s="1"/>
  <c r="AJ8" i="5"/>
  <c r="AK9" i="5" l="1"/>
  <c r="AK27" i="5" s="1"/>
  <c r="AK8" i="5"/>
  <c r="AL9" i="5" l="1"/>
  <c r="AL27" i="5" s="1"/>
  <c r="AL8" i="5"/>
  <c r="AM9" i="5" l="1"/>
  <c r="AM27" i="5" s="1"/>
  <c r="AM8" i="5"/>
  <c r="AN9" i="5" l="1"/>
  <c r="AN27" i="5" s="1"/>
  <c r="AN8" i="5"/>
  <c r="AO9" i="5" l="1"/>
  <c r="AO27" i="5" s="1"/>
  <c r="AO8" i="5"/>
  <c r="AP9" i="5" l="1"/>
  <c r="AP27" i="5" s="1"/>
  <c r="AP8" i="5"/>
  <c r="AQ9" i="5" l="1"/>
  <c r="AQ27" i="5" s="1"/>
  <c r="AQ8" i="5"/>
  <c r="AR9" i="5" l="1"/>
  <c r="AR27" i="5" s="1"/>
  <c r="AR8" i="5"/>
  <c r="AS9" i="5" l="1"/>
  <c r="AS27" i="5" s="1"/>
  <c r="AS8" i="5"/>
  <c r="AT9" i="5" l="1"/>
  <c r="AT27" i="5" s="1"/>
  <c r="AT8" i="5"/>
  <c r="AU9" i="5" l="1"/>
  <c r="AU27" i="5" s="1"/>
  <c r="AU8" i="5"/>
  <c r="AV9" i="5" l="1"/>
  <c r="AV27" i="5" s="1"/>
  <c r="AV8" i="5"/>
  <c r="AW9" i="5" l="1"/>
  <c r="AW27" i="5" s="1"/>
  <c r="AW8" i="5"/>
  <c r="AX9" i="5" l="1"/>
  <c r="AX27" i="5" s="1"/>
  <c r="AX8" i="5"/>
  <c r="AY9" i="5" l="1"/>
  <c r="AY27" i="5" s="1"/>
  <c r="AY8" i="5"/>
  <c r="AZ9" i="5" l="1"/>
  <c r="AZ27" i="5" s="1"/>
  <c r="AZ8" i="5"/>
  <c r="BA9" i="5" l="1"/>
  <c r="BA27" i="5" s="1"/>
  <c r="BA8" i="5"/>
  <c r="BB9" i="5" l="1"/>
  <c r="BB27" i="5" s="1"/>
  <c r="BB8" i="5"/>
  <c r="BC9" i="5" l="1"/>
  <c r="BC27" i="5" s="1"/>
  <c r="BC8" i="5"/>
  <c r="BD9" i="5" l="1"/>
  <c r="BD27" i="5" s="1"/>
  <c r="BD8" i="5"/>
  <c r="BE9" i="5" l="1"/>
  <c r="BE27" i="5" s="1"/>
  <c r="BE8" i="5"/>
  <c r="BF9" i="5" l="1"/>
  <c r="BF27" i="5" s="1"/>
  <c r="BF8" i="5"/>
  <c r="BG9" i="5" l="1"/>
  <c r="BG27" i="5" s="1"/>
  <c r="BG8" i="5"/>
  <c r="BH9" i="5" l="1"/>
  <c r="BH27" i="5" s="1"/>
  <c r="BH8" i="5"/>
  <c r="BI9" i="5" l="1"/>
  <c r="BI27" i="5" s="1"/>
  <c r="BI8" i="5"/>
  <c r="BJ9" i="5" l="1"/>
  <c r="BJ27" i="5" s="1"/>
  <c r="BJ8" i="5"/>
  <c r="BK9" i="5" l="1"/>
  <c r="BK27" i="5" s="1"/>
  <c r="BK8" i="5"/>
  <c r="BL9" i="5" l="1"/>
  <c r="BL27" i="5" s="1"/>
  <c r="BL8" i="5"/>
  <c r="BM9" i="5" l="1"/>
  <c r="BM27" i="5" s="1"/>
  <c r="BM8" i="5"/>
  <c r="BN9" i="5" l="1"/>
  <c r="BN27" i="5" s="1"/>
  <c r="BN8" i="5"/>
  <c r="BO9" i="5" l="1"/>
  <c r="BO27" i="5" s="1"/>
  <c r="BO8" i="5"/>
  <c r="BP9" i="5" l="1"/>
  <c r="BP27" i="5" s="1"/>
  <c r="BP8" i="5"/>
  <c r="BQ9" i="5" l="1"/>
  <c r="BQ27" i="5" s="1"/>
  <c r="BQ8" i="5"/>
  <c r="BR9" i="5" l="1"/>
  <c r="BR27" i="5" s="1"/>
  <c r="BR8" i="5"/>
  <c r="BS9" i="5" l="1"/>
  <c r="BS27" i="5" s="1"/>
  <c r="BS8" i="5"/>
  <c r="BT9" i="5" l="1"/>
  <c r="BT27" i="5" s="1"/>
  <c r="BT8" i="5"/>
  <c r="BU9" i="5" l="1"/>
  <c r="BU27" i="5" s="1"/>
  <c r="BU8" i="5"/>
  <c r="BV9" i="5" l="1"/>
  <c r="BV27" i="5" s="1"/>
  <c r="BV8" i="5"/>
  <c r="BW9" i="5" l="1"/>
  <c r="BW27" i="5" s="1"/>
  <c r="BW8" i="5"/>
  <c r="BX9" i="5" l="1"/>
  <c r="BX27" i="5" s="1"/>
  <c r="BX8" i="5"/>
  <c r="BY9" i="5" l="1"/>
  <c r="BY27" i="5" s="1"/>
  <c r="BY8" i="5"/>
  <c r="BZ9" i="5"/>
  <c r="BZ27" i="5" s="1"/>
  <c r="BZ8" i="5" l="1"/>
  <c r="CA9" i="5"/>
  <c r="CA27" i="5" s="1"/>
  <c r="CA8" i="5" l="1"/>
  <c r="CB9" i="5"/>
  <c r="CB27" i="5" s="1"/>
  <c r="CB8" i="5" l="1"/>
  <c r="CC9" i="5"/>
  <c r="CC27" i="5" s="1"/>
  <c r="CC8" i="5" l="1"/>
  <c r="CD9" i="5"/>
  <c r="CD27" i="5" s="1"/>
  <c r="CD8" i="5" l="1"/>
  <c r="CE9" i="5"/>
  <c r="CE27" i="5" s="1"/>
  <c r="CE8" i="5" l="1"/>
  <c r="CF9" i="5"/>
  <c r="CF27" i="5" s="1"/>
  <c r="CF8" i="5" l="1"/>
  <c r="CG9" i="5"/>
  <c r="CG27" i="5" s="1"/>
  <c r="CG8" i="5" l="1"/>
  <c r="CH9" i="5"/>
  <c r="CH27" i="5" s="1"/>
  <c r="CH8" i="5" l="1"/>
  <c r="CI9" i="5"/>
  <c r="CI27" i="5" s="1"/>
  <c r="CI8" i="5" l="1"/>
  <c r="CJ9" i="5"/>
  <c r="CJ27" i="5" s="1"/>
  <c r="CJ8" i="5" l="1"/>
  <c r="CK9" i="5"/>
  <c r="CK27" i="5" s="1"/>
  <c r="CK8" i="5" l="1"/>
  <c r="CL9" i="5"/>
  <c r="CL27" i="5" s="1"/>
  <c r="CL8" i="5" l="1"/>
  <c r="CM9" i="5"/>
  <c r="CM27" i="5" s="1"/>
  <c r="CM8" i="5" l="1"/>
  <c r="CN9" i="5"/>
  <c r="CN27" i="5" s="1"/>
  <c r="CN8" i="5" l="1"/>
  <c r="CO9" i="5"/>
  <c r="CO27" i="5" s="1"/>
  <c r="CO8" i="5" l="1"/>
  <c r="CP9" i="5"/>
  <c r="CP27" i="5" s="1"/>
  <c r="CP8" i="5" l="1"/>
  <c r="CQ9" i="5"/>
  <c r="CQ27" i="5" s="1"/>
  <c r="CQ8" i="5" l="1"/>
  <c r="CR9" i="5"/>
  <c r="CR27" i="5" s="1"/>
  <c r="CR8" i="5" l="1"/>
  <c r="CS9" i="5"/>
  <c r="CS27" i="5" s="1"/>
  <c r="CS8" i="5" l="1"/>
  <c r="CT9" i="5"/>
  <c r="CT27" i="5" s="1"/>
  <c r="CT8" i="5" l="1"/>
  <c r="CU9" i="5"/>
  <c r="CU27" i="5" s="1"/>
  <c r="CU8" i="5" l="1"/>
  <c r="CV9" i="5"/>
  <c r="CV27" i="5" s="1"/>
  <c r="CV8" i="5" l="1"/>
  <c r="CW9" i="5"/>
  <c r="CW27" i="5" s="1"/>
  <c r="CW8" i="5" l="1"/>
  <c r="CX9" i="5"/>
  <c r="CX27" i="5" s="1"/>
  <c r="CX8" i="5" l="1"/>
</calcChain>
</file>

<file path=xl/comments1.xml><?xml version="1.0" encoding="utf-8"?>
<comments xmlns="http://schemas.openxmlformats.org/spreadsheetml/2006/main">
  <authors>
    <author>André Wehbe</author>
  </authors>
  <commentList>
    <comment ref="C8" authorId="0" shapeId="0">
      <text>
        <r>
          <rPr>
            <sz val="9"/>
            <color indexed="81"/>
            <rFont val="Segoe UI"/>
            <family val="2"/>
          </rPr>
          <t xml:space="preserve">Para negócios em funcionamento, lance o valor médio mensal das vendas dos últimos três meses.
Se você está planejando um novo negócio, lance o valor da meta estabelecida para a receita mensal. 
</t>
        </r>
      </text>
    </comment>
    <comment ref="C9" authorId="0" shapeId="0">
      <text>
        <r>
          <rPr>
            <sz val="9"/>
            <color indexed="81"/>
            <rFont val="Segoe UI"/>
            <family val="2"/>
          </rPr>
          <t xml:space="preserve">Para um comércio, este é o valor do custo de aquisição das mercadorias vendidas.
Para negócios em funcionamento, use o valor médio dos últimos três meses.
Se você está planejando um novo negócio, lance o custo com mercadorias de acordo com a meta estabelecida para as vendas mensais.
</t>
        </r>
      </text>
    </comment>
    <comment ref="C12" authorId="0" shapeId="0">
      <text>
        <r>
          <rPr>
            <sz val="9"/>
            <color indexed="81"/>
            <rFont val="Segoe UI"/>
            <family val="2"/>
          </rPr>
          <t>São os custos que acompanham as mudanças nas vendas.</t>
        </r>
      </text>
    </comment>
    <comment ref="D12" authorId="0" shapeId="0">
      <text>
        <r>
          <rPr>
            <sz val="9"/>
            <color indexed="81"/>
            <rFont val="Segoe UI"/>
            <family val="2"/>
          </rPr>
          <t>Taxas percentuais de cada item.</t>
        </r>
      </text>
    </comment>
    <comment ref="E12" authorId="0" shapeId="0">
      <text>
        <r>
          <rPr>
            <sz val="9"/>
            <color indexed="81"/>
            <rFont val="Segoe UI"/>
            <family val="2"/>
          </rPr>
          <t>Atenção: a soma dos percentuais lançados PODE SER DIFERENTE de 100%.</t>
        </r>
      </text>
    </comment>
    <comment ref="C20" authorId="0" shapeId="0">
      <text>
        <r>
          <rPr>
            <sz val="9"/>
            <color indexed="81"/>
            <rFont val="Segoe UI"/>
            <family val="2"/>
          </rPr>
          <t>Neste campo, lance a soma de todos os itens de custos fixos mensais. Por exemplo: aluguel, condomínio, energia, água, telefonia, internet, prolabore, salários, contabilidade, combustível, manutenção, taxas fixas, impostos fixos (MEI) etc.
Para negócios em funcionamento, lance o valor médio dos custos fixos nos últimos três meses.
Se você está planejando um novo negócio, lance o valor dos custos fixos que serão necessários para a empresa entrar em funcionamento e conseguir atingir as metas estabelecidas para as vendas mensais.</t>
        </r>
      </text>
    </comment>
    <comment ref="C22" authorId="0" shapeId="0">
      <text>
        <r>
          <rPr>
            <sz val="9"/>
            <color indexed="81"/>
            <rFont val="Segoe UI"/>
            <family val="2"/>
          </rPr>
          <t xml:space="preserve">Valor dos móveis, equipamentos, máquinas, instalações etc. Se você está planejando um novo negócio, lance o valor do investimento que será necessário para a empresa entrar em funcionamento e conseguir atingir as metas estabelecidas para as vendas mensais.
</t>
        </r>
      </text>
    </comment>
    <comment ref="C23" authorId="0" shapeId="0">
      <text>
        <r>
          <rPr>
            <sz val="9"/>
            <color indexed="81"/>
            <rFont val="Segoe UI"/>
            <family val="2"/>
          </rPr>
          <t>Valor da soma de todo dinheiro que a empresa tem guardado para fazer frente aos pagamentos dos seus custos quando falta dinheiro no caixa. É o investimento financeiro da empresa.</t>
        </r>
      </text>
    </comment>
    <comment ref="D27" authorId="0" shapeId="0">
      <text>
        <r>
          <rPr>
            <sz val="9"/>
            <color indexed="81"/>
            <rFont val="Segoe UI"/>
            <family val="2"/>
          </rPr>
          <t xml:space="preserve">Atenção: a soma dos percentuais lançados DEVE SER IGUAL a 100%.
</t>
        </r>
      </text>
    </comment>
    <comment ref="D41" authorId="0" shapeId="0">
      <text>
        <r>
          <rPr>
            <sz val="9"/>
            <color indexed="81"/>
            <rFont val="Segoe UI"/>
            <family val="2"/>
          </rPr>
          <t xml:space="preserve">Levando em conta os prazos obtidos com seus fornecedores, preencha com os percentuais das Compras referentes a cada modalidade de pagamento. 
Atenção: a soma dos percentuais lançados DEVE SER IGUAL a 100%.
</t>
        </r>
      </text>
    </comment>
    <comment ref="C55" authorId="0" shapeId="0">
      <text>
        <r>
          <rPr>
            <sz val="9"/>
            <color indexed="81"/>
            <rFont val="Segoe UI"/>
            <family val="2"/>
          </rPr>
          <t>Este é o tempo (em média) que as mercadorias ficam paradas no seu estoque. Uma maneira de estimar este valor é a partir do tempo entre cada compra de mercadoria.
Por exemplo:
Mercadorias que são compradas diariamente ficam 1 dia paradas no estoque.
Mercadorias que são compradas semanalmente ficam (em média) 3,5 dias paradas no estoque.
Mercadorias que são compradas mensalmente ficam (em média) 15 dias paradas no estoque.
Atenção: a soma dos percentuais lançados DEVE SER IGUAL a 100%.
Se você ainda não tem estas informações sobre o seu negócio, preencha com uma média geral estimada para o tempo que as mercadorias ficam no seu estoque e o '% das compras' com um percentual de 100%.</t>
        </r>
      </text>
    </comment>
  </commentList>
</comments>
</file>

<file path=xl/comments2.xml><?xml version="1.0" encoding="utf-8"?>
<comments xmlns="http://schemas.openxmlformats.org/spreadsheetml/2006/main">
  <authors>
    <author>IGOR LEMOS VILLAR</author>
    <author>André</author>
  </authors>
  <commentList>
    <comment ref="C6" authorId="0" shapeId="0">
      <text>
        <r>
          <rPr>
            <sz val="9"/>
            <color indexed="81"/>
            <rFont val="Segoe UI"/>
            <family val="2"/>
          </rPr>
          <t xml:space="preserve">As datas da tabela são atualizadas automaticamente. Por isso é necessário que você atualize os lançamentos para que a última parcela de cada dívida esteja lançada no mês/ano correto.
</t>
        </r>
      </text>
    </comment>
    <comment ref="C8" authorId="1" shapeId="0">
      <text>
        <r>
          <rPr>
            <sz val="9"/>
            <color indexed="81"/>
            <rFont val="Segoe UI"/>
            <family val="2"/>
          </rPr>
          <t xml:space="preserve">Lance o saldo atual do caixa da empresa. 
Lance somente o valor em dinheiro que está disponível na conta(s) corrente(s) utilizada no dia a dia. 
Caso você tenha uma reserva para capital de giro (Capital de Giro Próprio) NÃO lance aqui.
Lembre-se, a reserva para capital de giro deve ficar em uma conta separa da conta corrente do dia a dia. Mantenha seus recursos para capital de giro em uma conta poupança ou em uma conta de investimento com rendimentos mensais e de fácil movimentação (alta liquidez). Pois, caso você precise de capital giro com urgência, você poderá resgatar dinheiro com rapidez.
</t>
        </r>
      </text>
    </comment>
    <comment ref="B10" authorId="1" shapeId="0">
      <text>
        <r>
          <rPr>
            <sz val="9"/>
            <color indexed="81"/>
            <rFont val="Segoe UI"/>
            <family val="2"/>
          </rPr>
          <t xml:space="preserve">Nos campos abaixo lance as dívidas que já existem e que já estão parceladas, como financiamentos bancários ou empréstimos com parentes.
Lance também os parcelamentos de investimentos como reformas, aquisição de equipamentos, veículos etc.
Utilize uma linha para cada dívida e lance os valores das parcelas no campo correspondente ao mês de vencimento de cada uma delas.
IMPORTANTE: 
Em uma das linhas, lance as parcelas do crédito (empréstimo/financiamento) que você pretende contratar. 
Em seguida faça uma análise nos valores da sua Capacidade de Pagamento mensal.
Verifique se o lucro do seu negócio, atual ou projetado, será capaz de suportar o parcelamento do seu endividamento total.
ATENÇÃO! 
É indispensável que, a cada mês, você atualize os lançamentos desta tabela para verificar se as datas de vencimento das parcelas das dívidas estão de acordo com as datas da tabela.
.
As datas da tabela são atualizadas automaticamente, por isso é necessário que você atualize os lançamentos, para que a última parcela de cada dívida esteja lançada no mês/ano corretos.
</t>
        </r>
      </text>
    </comment>
  </commentList>
</comments>
</file>

<file path=xl/comments3.xml><?xml version="1.0" encoding="utf-8"?>
<comments xmlns="http://schemas.openxmlformats.org/spreadsheetml/2006/main">
  <authors>
    <author>IGOR LEMOS VILLAR</author>
  </authors>
  <commentList>
    <comment ref="M9" authorId="0" shapeId="0">
      <text>
        <r>
          <rPr>
            <sz val="9"/>
            <color indexed="81"/>
            <rFont val="Segoe UI"/>
            <family val="2"/>
          </rPr>
          <t>Lembre-se que você pode formar o seu Capital de Giro com recursos próprios ou com recursos financiados.</t>
        </r>
      </text>
    </comment>
    <comment ref="P12" authorId="0" shapeId="0">
      <text>
        <r>
          <rPr>
            <sz val="9"/>
            <color indexed="81"/>
            <rFont val="Segoe UI"/>
            <family val="2"/>
          </rPr>
          <t xml:space="preserve">Ao lançar um valor percentual você simulará uma variação geral nas quantidades vendidas e consequentemente irá alterar os indicadores de resultado apresentados neste painel.
Use este campo para variar percentualmente as vendas da empresa e simular cenários diferentes para os seus resultados financeiros.
Observe a mudança nos valores de todos os indicadores apresentados. 
Faça exercícios de planejamento e utilize-os para orientar suas ações empreendedoras, estabelecendo metas que podem ser atingidas por meio do aumento das vendas (RECEITA TOTAL). 
Por exemplo, você pode estimar o aumento necessário nas vendas que o ajudará a atingir uma determinada meta de Lucro. 
</t>
        </r>
      </text>
    </comment>
    <comment ref="P13" authorId="0" shapeId="0">
      <text>
        <r>
          <rPr>
            <sz val="9"/>
            <color indexed="81"/>
            <rFont val="Segoe UI"/>
            <family val="2"/>
          </rPr>
          <t>Ao lançar um valor percentual você simulará uma variação geral nos preços de venda e consequentemente irá alterar os indicadores de resultado apresentados neste painel.
Use este campo para variar percentualmente os preços de venda e simular cenários diferentes para os seus resultados financeiros.
Observe a mudança nos valores de todos os indicadores apresentados. 
Faça exercícios de planejamento e utilize-os para orientar suas ações empreendedoras, estabelecendo metas que podem ser atingidas por meio do aumento dos preços de venda.
Por exemplo, você pode estimar o aumento médio necessário nos preços de venda que o ajudará a atingir uma determinada meta de Lucro. Contudo, saiba que os preços de venda praticados são fortemente influenciados por fatores de mercado. Por isso, procure fundamentar suas análises e o seu planejamento financeiro com observações sobre os preços de produtos e/ou serviços similares ou substitutos aos seus que são praticados no mercado. Observe a concorrência.</t>
        </r>
      </text>
    </comment>
  </commentList>
</comments>
</file>

<file path=xl/comments4.xml><?xml version="1.0" encoding="utf-8"?>
<comments xmlns="http://schemas.openxmlformats.org/spreadsheetml/2006/main">
  <authors>
    <author>André Wehbe</author>
  </authors>
  <commentList>
    <comment ref="D8" authorId="0" shapeId="0">
      <text>
        <r>
          <rPr>
            <sz val="9"/>
            <color indexed="81"/>
            <rFont val="Segoe UI"/>
            <family val="2"/>
          </rPr>
          <t>Lance o valor do financiamento pretendido.</t>
        </r>
      </text>
    </comment>
    <comment ref="D9" authorId="0" shapeId="0">
      <text>
        <r>
          <rPr>
            <sz val="9"/>
            <color indexed="81"/>
            <rFont val="Segoe UI"/>
            <family val="2"/>
          </rPr>
          <t xml:space="preserve">Lance o valor total das garantias exigidas pelo banco.
</t>
        </r>
      </text>
    </comment>
    <comment ref="D10" authorId="0" shapeId="0">
      <text>
        <r>
          <rPr>
            <sz val="9"/>
            <color indexed="81"/>
            <rFont val="Segoe UI"/>
            <family val="2"/>
          </rPr>
          <t xml:space="preserve">Lance aqui o valor de aval do FAMPE.
</t>
        </r>
      </text>
    </comment>
  </commentList>
</comments>
</file>

<file path=xl/sharedStrings.xml><?xml version="1.0" encoding="utf-8"?>
<sst xmlns="http://schemas.openxmlformats.org/spreadsheetml/2006/main" count="122" uniqueCount="108">
  <si>
    <t>prazo médio de recebimentos-clientes</t>
  </si>
  <si>
    <t>prazo médio de pagamentos</t>
  </si>
  <si>
    <t>prazo médio de permanência de estoques</t>
  </si>
  <si>
    <t>DIAS</t>
  </si>
  <si>
    <t>TOTAL</t>
  </si>
  <si>
    <t>$</t>
  </si>
  <si>
    <t>CUSTOS</t>
  </si>
  <si>
    <t>% DO CUSTO TOTAL</t>
  </si>
  <si>
    <t>R$</t>
  </si>
  <si>
    <t>PRAZO MÉDIO OBTIDO</t>
  </si>
  <si>
    <t>PRAZO MÉDIO DE GIRO DO ESTOQUE</t>
  </si>
  <si>
    <t>CICLO FINANCEIRO</t>
  </si>
  <si>
    <t>% DA RECEITA TOTAL</t>
  </si>
  <si>
    <t>CUSTOS INDIRETOS VARIÁVEIS</t>
  </si>
  <si>
    <t>%CT</t>
  </si>
  <si>
    <t>CICLO FINANCEIRO E NECESSIDADE DE CAPITAL DE GIRO</t>
  </si>
  <si>
    <t>POLÍTICA DE PRAZOS</t>
  </si>
  <si>
    <t>PRODUTOS</t>
  </si>
  <si>
    <t>FORNECEDORES</t>
  </si>
  <si>
    <t>% DAS COMPRAS</t>
  </si>
  <si>
    <t>CUSTOS COM MERCADORIAS</t>
  </si>
  <si>
    <t>CUSTOS COM SERVIÇOS</t>
  </si>
  <si>
    <t>CAPACIDADE MENSAL DE PAGAMENTO</t>
  </si>
  <si>
    <t>SAÍDAS (reembolsos)</t>
  </si>
  <si>
    <t>COMPLEMENTO NECESSÁRIO DE GARANTIAS</t>
  </si>
  <si>
    <t>% DA RECEITA</t>
  </si>
  <si>
    <t>PRAZO MÉDIO CONCEDIDO</t>
  </si>
  <si>
    <t>VENDAS</t>
  </si>
  <si>
    <t>SERVIÇOS</t>
  </si>
  <si>
    <t>CUSTOS DIRETOS (mercadorias)</t>
  </si>
  <si>
    <t>CUSTOS INDIRETOS (serviços)</t>
  </si>
  <si>
    <t>FAMPE 80%</t>
  </si>
  <si>
    <t>RECEITA TOTAL PROJETADA</t>
  </si>
  <si>
    <t>CUSTO COM MERCADORIAS PROJETADO</t>
  </si>
  <si>
    <t>QUANTIDADE</t>
  </si>
  <si>
    <t>QUANTIDADE MULTIPLICADA</t>
  </si>
  <si>
    <t>%RT</t>
  </si>
  <si>
    <t>CUSTO COM MERCADORIAS ATUAL</t>
  </si>
  <si>
    <t>RECEITA TOTAL ATUAL</t>
  </si>
  <si>
    <t>RESULTADO</t>
  </si>
  <si>
    <t>PRAZOS DE RECEBIMENTO</t>
  </si>
  <si>
    <t>PRAZOS DE PAGAMENTO</t>
  </si>
  <si>
    <t>GIRO DO ESTOQUE (em dias)</t>
  </si>
  <si>
    <t>FINANCIAMENTO DE EQUIPAMENTO</t>
  </si>
  <si>
    <t>GARANTIAS EXIGIDAS PELO BANCO</t>
  </si>
  <si>
    <t>FINANCIAMENTO</t>
  </si>
  <si>
    <t>GARANTIAS</t>
  </si>
  <si>
    <t>% TAXAS</t>
  </si>
  <si>
    <t>FLUXO DE CAIXA PROJETADO</t>
  </si>
  <si>
    <t>PARCELAMENTO DE IMPOSTOS</t>
  </si>
  <si>
    <t>INVESTIMENTO</t>
  </si>
  <si>
    <t>SALDO</t>
  </si>
  <si>
    <t>ENTRADAS (lucro operacional)</t>
  </si>
  <si>
    <t>PAGAMENTO À VISTA</t>
  </si>
  <si>
    <t>PAGAMENTO EM 3X</t>
  </si>
  <si>
    <t>PAGAMENTO EM 2X</t>
  </si>
  <si>
    <t>PAGAMENTO EM 4X</t>
  </si>
  <si>
    <t>PAGAMENTO EM 5X</t>
  </si>
  <si>
    <t>PAGAMENTO EM 6X</t>
  </si>
  <si>
    <t>PAGAMENTO EM 7X</t>
  </si>
  <si>
    <t>PAGAMENTO EM 8X</t>
  </si>
  <si>
    <t>PAGAMENTO EM 9X</t>
  </si>
  <si>
    <t>PAGAMENTO EM 10X</t>
  </si>
  <si>
    <t>PAGAMENTO EM 30DIAS</t>
  </si>
  <si>
    <t>MÉDIA MENSAL</t>
  </si>
  <si>
    <t>Receita total</t>
  </si>
  <si>
    <t>Custo com mercadorias</t>
  </si>
  <si>
    <t>Recebimento à vista</t>
  </si>
  <si>
    <t>Recebimento em 30 dias</t>
  </si>
  <si>
    <t>Recebimento em 2x</t>
  </si>
  <si>
    <t>Recebimento em 3x</t>
  </si>
  <si>
    <t>Recebimento em 4x</t>
  </si>
  <si>
    <t>Recebimento em 5x</t>
  </si>
  <si>
    <t>Recebimento em 6x</t>
  </si>
  <si>
    <t>Recebimento em 7x</t>
  </si>
  <si>
    <t>Recebimento em 8x</t>
  </si>
  <si>
    <t>Recebimento em 9x</t>
  </si>
  <si>
    <t>Recebimento em 10x</t>
  </si>
  <si>
    <t>Taxa de cartão de débito (média)</t>
  </si>
  <si>
    <t>Taxa de cartão de crédito (média)</t>
  </si>
  <si>
    <t>Comissões</t>
  </si>
  <si>
    <t>Impostos</t>
  </si>
  <si>
    <t>Outros</t>
  </si>
  <si>
    <t>Custos indiretos fixos</t>
  </si>
  <si>
    <t>Investimento fixo</t>
  </si>
  <si>
    <t>Capital de Giro próprio</t>
  </si>
  <si>
    <t>CAPITAL DE GIRO</t>
  </si>
  <si>
    <t>INVESTIMENTO - REFORMA</t>
  </si>
  <si>
    <t>INVESTIMENTO - VEÍCULO</t>
  </si>
  <si>
    <t>Necessidade de Capital de Giro</t>
  </si>
  <si>
    <t>Aumento geral de preços de venda</t>
  </si>
  <si>
    <t>Aumento geral das quantidades vendidas</t>
  </si>
  <si>
    <t>Investimento Fixo</t>
  </si>
  <si>
    <t>Investimento Financeiro</t>
  </si>
  <si>
    <t>Investimento Total</t>
  </si>
  <si>
    <t>Rentabilidade (mensal)</t>
  </si>
  <si>
    <t>Prazo de Retorno de Investimentos (anos)</t>
  </si>
  <si>
    <t>Lucro (L)</t>
  </si>
  <si>
    <t>Lucratividade (%RT)</t>
  </si>
  <si>
    <t>Receita Total (RT)</t>
  </si>
  <si>
    <t>Ctusto Total (CT)</t>
  </si>
  <si>
    <t>Como utilizar a Calculadora?</t>
  </si>
  <si>
    <t>RENEGOCIAÇÃO DE DÍVIDA</t>
  </si>
  <si>
    <t>NOVO FINANCIAMENTO</t>
  </si>
  <si>
    <t>FINANCIAMENTO DE CAPITAL DE GIRO</t>
  </si>
  <si>
    <t>FINANCIAMENTO MISTO</t>
  </si>
  <si>
    <t>AUMENTO DE CG</t>
  </si>
  <si>
    <t>Necessidade de Formação 
de Capital de Giro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</si>
</sst>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R$&quot;\ #,##0.00;[Red]\-&quot;R$&quot;\ #,##0.00"/>
    <numFmt numFmtId="164" formatCode="_(* #,##0.00_);_(* \(#,##0.00\);_(* &quot;-&quot;??_);_(@_)"/>
    <numFmt numFmtId="165" formatCode="#,##0.00_ ;[Red]\-#,##0.00\ "/>
    <numFmt numFmtId="166" formatCode="0.0%"/>
    <numFmt numFmtId="167" formatCode="#,##0.00;[Red]#,##0.00"/>
    <numFmt numFmtId="168" formatCode="&quot;R$&quot;\ #,##0.00"/>
    <numFmt numFmtId="169" formatCode="0.0"/>
  </numFmts>
  <fonts count="31">
    <font>
      <sz val="10"/>
      <name val="Arial"/>
    </font>
    <font>
      <sz val="10"/>
      <name val="Arial"/>
      <family val="2"/>
    </font>
    <font>
      <b/>
      <sz val="10"/>
      <name val="Arial"/>
      <family val="2"/>
    </font>
    <font>
      <sz val="8"/>
      <name val="Arial"/>
      <family val="2"/>
    </font>
    <font>
      <b/>
      <sz val="10"/>
      <color theme="1"/>
      <name val="Arial"/>
      <family val="2"/>
    </font>
    <font>
      <b/>
      <sz val="12"/>
      <color theme="1"/>
      <name val="Arial"/>
      <family val="2"/>
    </font>
    <font>
      <b/>
      <sz val="11"/>
      <color theme="1"/>
      <name val="Arial"/>
      <family val="2"/>
    </font>
    <font>
      <b/>
      <sz val="11"/>
      <color theme="1"/>
      <name val="Calibri"/>
      <family val="2"/>
    </font>
    <font>
      <u/>
      <sz val="10"/>
      <color theme="10"/>
      <name val="Arial"/>
      <family val="2"/>
    </font>
    <font>
      <sz val="9"/>
      <color indexed="81"/>
      <name val="Segoe UI"/>
      <family val="2"/>
    </font>
    <font>
      <b/>
      <sz val="22"/>
      <color theme="8"/>
      <name val="Campuni"/>
      <family val="3"/>
    </font>
    <font>
      <b/>
      <sz val="10"/>
      <color theme="4"/>
      <name val="Arial"/>
      <family val="2"/>
    </font>
    <font>
      <b/>
      <sz val="10"/>
      <color theme="3"/>
      <name val="Arial"/>
      <family val="2"/>
    </font>
    <font>
      <sz val="10"/>
      <color theme="8"/>
      <name val="Arial"/>
      <family val="2"/>
    </font>
    <font>
      <b/>
      <sz val="9"/>
      <color theme="3"/>
      <name val="Arial"/>
      <family val="2"/>
    </font>
    <font>
      <b/>
      <sz val="11"/>
      <color theme="3"/>
      <name val="Arial"/>
      <family val="2"/>
    </font>
    <font>
      <b/>
      <sz val="12"/>
      <color theme="3"/>
      <name val="Alegreya Sans"/>
    </font>
    <font>
      <b/>
      <sz val="12"/>
      <color rgb="FFFFFCE5"/>
      <name val="Alegreya Sans"/>
    </font>
    <font>
      <b/>
      <sz val="11"/>
      <color theme="3"/>
      <name val="Alegreya Sans"/>
    </font>
    <font>
      <sz val="10"/>
      <color theme="3"/>
      <name val="Arial"/>
      <family val="2"/>
    </font>
    <font>
      <i/>
      <sz val="10"/>
      <color theme="1" tint="0.34998626667073579"/>
      <name val="Arial"/>
      <family val="2"/>
    </font>
    <font>
      <i/>
      <sz val="11"/>
      <color theme="1" tint="0.34998626667073579"/>
      <name val="Arial"/>
      <family val="2"/>
    </font>
    <font>
      <i/>
      <sz val="10"/>
      <name val="Arial"/>
      <family val="2"/>
    </font>
    <font>
      <i/>
      <sz val="10"/>
      <color theme="2" tint="-0.749992370372631"/>
      <name val="Arial"/>
      <family val="2"/>
    </font>
    <font>
      <b/>
      <sz val="11"/>
      <name val="Alegreya Sans"/>
    </font>
    <font>
      <sz val="10"/>
      <color theme="5"/>
      <name val="Arial"/>
      <family val="2"/>
    </font>
    <font>
      <b/>
      <sz val="10"/>
      <color theme="0" tint="-0.499984740745262"/>
      <name val="Arial"/>
      <family val="2"/>
    </font>
    <font>
      <i/>
      <sz val="12"/>
      <color theme="1" tint="0.499984740745262"/>
      <name val="Arial"/>
      <family val="2"/>
    </font>
    <font>
      <sz val="10"/>
      <color theme="0" tint="-0.499984740745262"/>
      <name val="Arial"/>
      <family val="2"/>
    </font>
    <font>
      <b/>
      <sz val="11"/>
      <color theme="0" tint="-0.499984740745262"/>
      <name val="Arial"/>
      <family val="2"/>
    </font>
    <font>
      <b/>
      <sz val="14"/>
      <color rgb="FFFFFCE5"/>
      <name val="Arial"/>
      <family val="2"/>
    </font>
  </fonts>
  <fills count="22">
    <fill>
      <patternFill patternType="none"/>
    </fill>
    <fill>
      <patternFill patternType="gray125"/>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BFBFBF"/>
        <bgColor rgb="FFBFBFBF"/>
      </patternFill>
    </fill>
    <fill>
      <patternFill patternType="solid">
        <fgColor rgb="FF92D050"/>
        <bgColor rgb="FF92D050"/>
      </patternFill>
    </fill>
    <fill>
      <patternFill patternType="solid">
        <fgColor theme="4" tint="0.39997558519241921"/>
        <bgColor indexed="64"/>
      </patternFill>
    </fill>
    <fill>
      <patternFill patternType="solid">
        <fgColor theme="3" tint="0.59999389629810485"/>
        <bgColor indexed="64"/>
      </patternFill>
    </fill>
    <fill>
      <patternFill patternType="solid">
        <fgColor theme="5"/>
        <bgColor indexed="64"/>
      </patternFill>
    </fill>
    <fill>
      <patternFill patternType="solid">
        <fgColor theme="3" tint="0.59999389629810485"/>
        <bgColor rgb="FFFFC000"/>
      </patternFill>
    </fill>
    <fill>
      <patternFill patternType="solid">
        <fgColor theme="3" tint="0.59999389629810485"/>
        <bgColor rgb="FFBFBFBF"/>
      </patternFill>
    </fill>
    <fill>
      <patternFill patternType="solid">
        <fgColor theme="9"/>
        <bgColor indexed="64"/>
      </patternFill>
    </fill>
    <fill>
      <patternFill patternType="solid">
        <fgColor theme="9" tint="0.79998168889431442"/>
        <bgColor indexed="64"/>
      </patternFill>
    </fill>
    <fill>
      <patternFill patternType="solid">
        <fgColor rgb="FFFFFCE5"/>
        <bgColor indexed="64"/>
      </patternFill>
    </fill>
    <fill>
      <patternFill patternType="solid">
        <fgColor rgb="FFFFF7BD"/>
        <bgColor indexed="64"/>
      </patternFill>
    </fill>
    <fill>
      <patternFill patternType="solid">
        <fgColor theme="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7BD"/>
        <bgColor rgb="FFBFBFBF"/>
      </patternFill>
    </fill>
  </fills>
  <borders count="31">
    <border>
      <left/>
      <right/>
      <top/>
      <bottom/>
      <diagonal/>
    </border>
    <border>
      <left style="thin">
        <color indexed="64"/>
      </left>
      <right style="thin">
        <color indexed="64"/>
      </right>
      <top/>
      <bottom/>
      <diagonal/>
    </border>
    <border>
      <left/>
      <right/>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theme="8"/>
      </left>
      <right style="thin">
        <color theme="8"/>
      </right>
      <top style="thin">
        <color theme="8"/>
      </top>
      <bottom style="thin">
        <color theme="8"/>
      </bottom>
      <diagonal/>
    </border>
    <border>
      <left style="thin">
        <color theme="8"/>
      </left>
      <right style="thin">
        <color indexed="64"/>
      </right>
      <top style="thin">
        <color indexed="64"/>
      </top>
      <bottom/>
      <diagonal/>
    </border>
    <border>
      <left style="thin">
        <color theme="8"/>
      </left>
      <right style="thin">
        <color indexed="64"/>
      </right>
      <top/>
      <bottom/>
      <diagonal/>
    </border>
    <border>
      <left/>
      <right/>
      <top/>
      <bottom style="thin">
        <color theme="5"/>
      </bottom>
      <diagonal/>
    </border>
    <border>
      <left style="thin">
        <color theme="5"/>
      </left>
      <right style="thin">
        <color theme="5"/>
      </right>
      <top style="thin">
        <color theme="5"/>
      </top>
      <bottom style="thin">
        <color theme="5"/>
      </bottom>
      <diagonal/>
    </border>
    <border>
      <left/>
      <right style="thin">
        <color theme="5"/>
      </right>
      <top/>
      <bottom style="thin">
        <color theme="5"/>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right style="thin">
        <color theme="5"/>
      </right>
      <top style="thin">
        <color theme="5"/>
      </top>
      <bottom/>
      <diagonal/>
    </border>
    <border>
      <left/>
      <right style="thin">
        <color theme="5"/>
      </right>
      <top/>
      <bottom/>
      <diagonal/>
    </border>
    <border>
      <left/>
      <right/>
      <top style="thin">
        <color theme="5"/>
      </top>
      <bottom/>
      <diagonal/>
    </border>
    <border>
      <left/>
      <right/>
      <top style="thin">
        <color theme="5"/>
      </top>
      <bottom style="thin">
        <color theme="5"/>
      </bottom>
      <diagonal/>
    </border>
    <border>
      <left/>
      <right/>
      <top style="thin">
        <color theme="5"/>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142">
    <xf numFmtId="0" fontId="0" fillId="0" borderId="0" xfId="0"/>
    <xf numFmtId="10" fontId="2" fillId="4" borderId="7" xfId="2" applyNumberFormat="1" applyFont="1" applyFill="1" applyBorder="1" applyAlignment="1" applyProtection="1">
      <alignment horizontal="center"/>
    </xf>
    <xf numFmtId="10" fontId="2" fillId="11" borderId="0" xfId="2" applyNumberFormat="1" applyFont="1" applyFill="1" applyBorder="1" applyAlignment="1" applyProtection="1">
      <alignment horizontal="center"/>
    </xf>
    <xf numFmtId="10" fontId="2" fillId="11" borderId="2" xfId="2" applyNumberFormat="1" applyFont="1" applyFill="1" applyBorder="1" applyAlignment="1" applyProtection="1">
      <alignment horizontal="center"/>
    </xf>
    <xf numFmtId="10" fontId="2" fillId="6" borderId="0" xfId="2" applyNumberFormat="1" applyFont="1" applyFill="1" applyBorder="1" applyAlignment="1" applyProtection="1">
      <alignment horizontal="center"/>
    </xf>
    <xf numFmtId="10" fontId="2" fillId="4" borderId="17" xfId="2" applyNumberFormat="1" applyFont="1" applyFill="1" applyBorder="1" applyAlignment="1" applyProtection="1">
      <alignment horizontal="center"/>
    </xf>
    <xf numFmtId="10" fontId="2" fillId="9" borderId="0" xfId="2" applyNumberFormat="1" applyFont="1" applyFill="1" applyBorder="1" applyAlignment="1" applyProtection="1">
      <alignment horizontal="center"/>
    </xf>
    <xf numFmtId="8" fontId="2" fillId="6" borderId="0" xfId="0" applyNumberFormat="1" applyFont="1" applyFill="1" applyAlignment="1">
      <alignment horizontal="center"/>
    </xf>
    <xf numFmtId="0" fontId="2" fillId="0" borderId="5" xfId="0" applyFont="1" applyBorder="1"/>
    <xf numFmtId="0" fontId="2" fillId="0" borderId="0" xfId="0" applyFont="1" applyAlignment="1">
      <alignment horizontal="center"/>
    </xf>
    <xf numFmtId="0" fontId="0" fillId="0" borderId="8" xfId="0" applyBorder="1"/>
    <xf numFmtId="2" fontId="2" fillId="6" borderId="0" xfId="0" applyNumberFormat="1" applyFont="1" applyFill="1" applyAlignment="1">
      <alignment horizontal="center"/>
    </xf>
    <xf numFmtId="0" fontId="2" fillId="0" borderId="8" xfId="0" applyFont="1" applyBorder="1" applyAlignment="1">
      <alignment horizontal="left"/>
    </xf>
    <xf numFmtId="0" fontId="2" fillId="0" borderId="6" xfId="0" applyFont="1" applyBorder="1"/>
    <xf numFmtId="2" fontId="2" fillId="6" borderId="2" xfId="0" applyNumberFormat="1" applyFont="1" applyFill="1" applyBorder="1" applyAlignment="1">
      <alignment horizontal="center"/>
    </xf>
    <xf numFmtId="0" fontId="2" fillId="0" borderId="10" xfId="0" applyFont="1" applyBorder="1" applyAlignment="1">
      <alignment horizontal="left"/>
    </xf>
    <xf numFmtId="0" fontId="2" fillId="0" borderId="5" xfId="0" applyFont="1" applyBorder="1" applyAlignment="1">
      <alignment horizontal="right"/>
    </xf>
    <xf numFmtId="2" fontId="2" fillId="9" borderId="0" xfId="0" applyNumberFormat="1" applyFont="1" applyFill="1" applyAlignment="1">
      <alignment horizontal="center"/>
    </xf>
    <xf numFmtId="0" fontId="4" fillId="13" borderId="0" xfId="0" applyFont="1" applyFill="1" applyAlignment="1">
      <alignment horizontal="center"/>
    </xf>
    <xf numFmtId="8" fontId="2" fillId="10" borderId="0" xfId="0" applyNumberFormat="1" applyFont="1" applyFill="1" applyAlignment="1">
      <alignment horizontal="center"/>
    </xf>
    <xf numFmtId="8" fontId="6" fillId="2" borderId="0" xfId="0" applyNumberFormat="1" applyFont="1" applyFill="1" applyAlignment="1">
      <alignment horizontal="center"/>
    </xf>
    <xf numFmtId="8" fontId="4" fillId="12" borderId="0" xfId="0" applyNumberFormat="1" applyFont="1" applyFill="1" applyAlignment="1">
      <alignment horizontal="center"/>
    </xf>
    <xf numFmtId="0" fontId="2" fillId="0" borderId="0" xfId="0" applyFont="1" applyAlignment="1">
      <alignment horizontal="right"/>
    </xf>
    <xf numFmtId="0" fontId="2" fillId="4" borderId="2" xfId="0" applyFont="1" applyFill="1" applyBorder="1" applyAlignment="1">
      <alignment horizontal="center"/>
    </xf>
    <xf numFmtId="0" fontId="2" fillId="2" borderId="0" xfId="0" applyFont="1" applyFill="1" applyAlignment="1">
      <alignment horizontal="center"/>
    </xf>
    <xf numFmtId="165" fontId="2" fillId="6" borderId="9" xfId="0" applyNumberFormat="1" applyFont="1" applyFill="1" applyBorder="1" applyAlignment="1">
      <alignment horizontal="center"/>
    </xf>
    <xf numFmtId="1" fontId="0" fillId="11" borderId="0" xfId="0" applyNumberFormat="1" applyFill="1" applyAlignment="1">
      <alignment horizontal="center"/>
    </xf>
    <xf numFmtId="4" fontId="2" fillId="3" borderId="7" xfId="0" applyNumberFormat="1" applyFont="1" applyFill="1" applyBorder="1" applyAlignment="1">
      <alignment horizontal="center"/>
    </xf>
    <xf numFmtId="165" fontId="2" fillId="10" borderId="2" xfId="0" applyNumberFormat="1" applyFont="1" applyFill="1" applyBorder="1" applyAlignment="1">
      <alignment horizontal="center"/>
    </xf>
    <xf numFmtId="0" fontId="0" fillId="10" borderId="2" xfId="0" applyFill="1" applyBorder="1"/>
    <xf numFmtId="4" fontId="2" fillId="2" borderId="0" xfId="0" applyNumberFormat="1" applyFont="1" applyFill="1" applyAlignment="1">
      <alignment horizontal="center"/>
    </xf>
    <xf numFmtId="0" fontId="2" fillId="4" borderId="0" xfId="0" applyFont="1" applyFill="1" applyAlignment="1">
      <alignment horizontal="center"/>
    </xf>
    <xf numFmtId="165" fontId="2" fillId="5" borderId="0" xfId="0" applyNumberFormat="1" applyFont="1" applyFill="1" applyAlignment="1">
      <alignment horizontal="center"/>
    </xf>
    <xf numFmtId="4" fontId="2" fillId="10" borderId="4" xfId="0" applyNumberFormat="1" applyFont="1" applyFill="1" applyBorder="1" applyAlignment="1">
      <alignment horizontal="center"/>
    </xf>
    <xf numFmtId="4" fontId="0" fillId="0" borderId="3" xfId="0" applyNumberFormat="1" applyBorder="1" applyAlignment="1">
      <alignment horizontal="center"/>
    </xf>
    <xf numFmtId="0" fontId="0" fillId="11" borderId="0" xfId="0" applyFill="1"/>
    <xf numFmtId="0" fontId="2" fillId="11" borderId="2" xfId="0" applyFont="1" applyFill="1" applyBorder="1" applyAlignment="1">
      <alignment horizontal="center"/>
    </xf>
    <xf numFmtId="0" fontId="2" fillId="11" borderId="0" xfId="0" applyFont="1" applyFill="1" applyAlignment="1">
      <alignment horizontal="center"/>
    </xf>
    <xf numFmtId="165" fontId="2" fillId="11" borderId="0" xfId="0" applyNumberFormat="1" applyFont="1" applyFill="1" applyAlignment="1">
      <alignment horizontal="center"/>
    </xf>
    <xf numFmtId="165" fontId="2" fillId="11" borderId="2" xfId="0" applyNumberFormat="1" applyFont="1" applyFill="1" applyBorder="1" applyAlignment="1">
      <alignment horizontal="center"/>
    </xf>
    <xf numFmtId="1" fontId="2" fillId="11" borderId="2" xfId="0" applyNumberFormat="1" applyFont="1" applyFill="1" applyBorder="1" applyAlignment="1">
      <alignment horizontal="center"/>
    </xf>
    <xf numFmtId="0" fontId="2" fillId="7" borderId="7" xfId="0" applyFont="1" applyFill="1" applyBorder="1" applyAlignment="1">
      <alignment horizontal="center"/>
    </xf>
    <xf numFmtId="0" fontId="4" fillId="7" borderId="7" xfId="0" applyFont="1" applyFill="1" applyBorder="1" applyAlignment="1">
      <alignment horizontal="center"/>
    </xf>
    <xf numFmtId="4" fontId="5" fillId="11" borderId="16" xfId="0" applyNumberFormat="1" applyFont="1" applyFill="1" applyBorder="1" applyAlignment="1">
      <alignment horizontal="left"/>
    </xf>
    <xf numFmtId="0" fontId="6" fillId="11" borderId="16" xfId="0" applyFont="1" applyFill="1" applyBorder="1" applyAlignment="1">
      <alignment horizontal="center"/>
    </xf>
    <xf numFmtId="2" fontId="6" fillId="11" borderId="15" xfId="0" applyNumberFormat="1" applyFont="1" applyFill="1" applyBorder="1" applyAlignment="1">
      <alignment horizontal="center"/>
    </xf>
    <xf numFmtId="4" fontId="5" fillId="11" borderId="7" xfId="0" applyNumberFormat="1" applyFont="1" applyFill="1" applyBorder="1" applyAlignment="1">
      <alignment horizontal="left"/>
    </xf>
    <xf numFmtId="0" fontId="6" fillId="11" borderId="7" xfId="0" applyFont="1" applyFill="1" applyBorder="1" applyAlignment="1">
      <alignment horizontal="center"/>
    </xf>
    <xf numFmtId="2" fontId="6" fillId="11" borderId="14" xfId="0" applyNumberFormat="1" applyFont="1" applyFill="1" applyBorder="1" applyAlignment="1">
      <alignment horizontal="center"/>
    </xf>
    <xf numFmtId="0" fontId="6" fillId="8" borderId="15" xfId="0" applyFont="1" applyFill="1" applyBorder="1" applyAlignment="1">
      <alignment horizontal="center"/>
    </xf>
    <xf numFmtId="0" fontId="6" fillId="8" borderId="0" xfId="0" applyFont="1" applyFill="1" applyAlignment="1">
      <alignment horizontal="center"/>
    </xf>
    <xf numFmtId="0" fontId="7" fillId="8" borderId="0" xfId="0" applyFont="1" applyFill="1"/>
    <xf numFmtId="17" fontId="2" fillId="4" borderId="0" xfId="0" applyNumberFormat="1" applyFont="1" applyFill="1" applyAlignment="1">
      <alignment horizontal="center"/>
    </xf>
    <xf numFmtId="165" fontId="2" fillId="6" borderId="0" xfId="0" applyNumberFormat="1" applyFont="1" applyFill="1" applyAlignment="1">
      <alignment horizontal="center"/>
    </xf>
    <xf numFmtId="0" fontId="0" fillId="17" borderId="0" xfId="0" applyFill="1"/>
    <xf numFmtId="0" fontId="10" fillId="17" borderId="0" xfId="0" applyFont="1" applyFill="1"/>
    <xf numFmtId="0" fontId="0" fillId="17" borderId="0" xfId="0" applyFill="1" applyAlignment="1">
      <alignment horizontal="center"/>
    </xf>
    <xf numFmtId="0" fontId="12" fillId="17" borderId="18" xfId="0" applyFont="1" applyFill="1" applyBorder="1" applyAlignment="1">
      <alignment horizontal="center"/>
    </xf>
    <xf numFmtId="0" fontId="13" fillId="17" borderId="0" xfId="0" applyFont="1" applyFill="1" applyAlignment="1">
      <alignment horizontal="center"/>
    </xf>
    <xf numFmtId="0" fontId="13" fillId="17" borderId="18" xfId="0" applyFont="1" applyFill="1" applyBorder="1" applyAlignment="1">
      <alignment horizontal="center"/>
    </xf>
    <xf numFmtId="10" fontId="11" fillId="17" borderId="18" xfId="0" applyNumberFormat="1" applyFont="1" applyFill="1" applyBorder="1" applyAlignment="1">
      <alignment horizontal="center"/>
    </xf>
    <xf numFmtId="10" fontId="12" fillId="17" borderId="18" xfId="0" applyNumberFormat="1" applyFont="1" applyFill="1" applyBorder="1" applyAlignment="1">
      <alignment horizontal="center"/>
    </xf>
    <xf numFmtId="0" fontId="17" fillId="18" borderId="18" xfId="0" applyFont="1" applyFill="1" applyBorder="1" applyAlignment="1">
      <alignment horizontal="center"/>
    </xf>
    <xf numFmtId="0" fontId="18" fillId="17" borderId="18" xfId="0" applyFont="1" applyFill="1" applyBorder="1" applyAlignment="1">
      <alignment horizontal="center"/>
    </xf>
    <xf numFmtId="0" fontId="19" fillId="17" borderId="18" xfId="0" applyFont="1" applyFill="1" applyBorder="1" applyAlignment="1">
      <alignment horizontal="center"/>
    </xf>
    <xf numFmtId="0" fontId="19" fillId="17" borderId="0" xfId="0" applyFont="1" applyFill="1" applyAlignment="1">
      <alignment horizontal="center"/>
    </xf>
    <xf numFmtId="10" fontId="20" fillId="16" borderId="18" xfId="2" applyNumberFormat="1" applyFont="1" applyFill="1" applyBorder="1" applyAlignment="1" applyProtection="1">
      <alignment horizontal="center"/>
      <protection locked="0"/>
    </xf>
    <xf numFmtId="4" fontId="21" fillId="16" borderId="18" xfId="0" applyNumberFormat="1" applyFont="1" applyFill="1" applyBorder="1" applyAlignment="1" applyProtection="1">
      <alignment horizontal="center"/>
      <protection locked="0"/>
    </xf>
    <xf numFmtId="166" fontId="20" fillId="16" borderId="18" xfId="2" applyNumberFormat="1" applyFont="1" applyFill="1" applyBorder="1" applyAlignment="1" applyProtection="1">
      <alignment horizontal="center"/>
      <protection locked="0"/>
    </xf>
    <xf numFmtId="4" fontId="20" fillId="16" borderId="18" xfId="0" applyNumberFormat="1" applyFont="1" applyFill="1" applyBorder="1" applyAlignment="1" applyProtection="1">
      <alignment horizontal="center"/>
      <protection locked="0"/>
    </xf>
    <xf numFmtId="10" fontId="20" fillId="16" borderId="18" xfId="0" applyNumberFormat="1" applyFont="1" applyFill="1" applyBorder="1" applyAlignment="1" applyProtection="1">
      <alignment horizontal="center"/>
      <protection locked="0"/>
    </xf>
    <xf numFmtId="169" fontId="20" fillId="16" borderId="18" xfId="0" applyNumberFormat="1" applyFont="1" applyFill="1" applyBorder="1" applyAlignment="1" applyProtection="1">
      <alignment horizontal="center"/>
      <protection locked="0"/>
    </xf>
    <xf numFmtId="164" fontId="0" fillId="17" borderId="0" xfId="0" applyNumberFormat="1" applyFill="1"/>
    <xf numFmtId="164" fontId="1" fillId="17" borderId="0" xfId="0" applyNumberFormat="1" applyFont="1" applyFill="1"/>
    <xf numFmtId="167" fontId="0" fillId="19" borderId="7" xfId="0" applyNumberFormat="1" applyFill="1" applyBorder="1" applyAlignment="1">
      <alignment horizontal="center" vertical="center"/>
    </xf>
    <xf numFmtId="167" fontId="0" fillId="20" borderId="7" xfId="1" applyNumberFormat="1" applyFont="1" applyFill="1" applyBorder="1" applyAlignment="1" applyProtection="1">
      <alignment horizontal="center" vertical="center"/>
    </xf>
    <xf numFmtId="167" fontId="2" fillId="20" borderId="7" xfId="1" applyNumberFormat="1" applyFont="1" applyFill="1" applyBorder="1" applyAlignment="1" applyProtection="1">
      <alignment horizontal="center" vertical="center"/>
    </xf>
    <xf numFmtId="17" fontId="12" fillId="17" borderId="0" xfId="0" applyNumberFormat="1" applyFont="1" applyFill="1" applyAlignment="1">
      <alignment horizontal="center"/>
    </xf>
    <xf numFmtId="0" fontId="19" fillId="17" borderId="0" xfId="0" applyFont="1" applyFill="1"/>
    <xf numFmtId="1" fontId="12" fillId="17" borderId="0" xfId="0" applyNumberFormat="1" applyFont="1" applyFill="1" applyAlignment="1">
      <alignment horizontal="center"/>
    </xf>
    <xf numFmtId="167" fontId="23" fillId="16" borderId="1" xfId="0" applyNumberFormat="1" applyFont="1" applyFill="1" applyBorder="1" applyAlignment="1" applyProtection="1">
      <alignment horizontal="center" vertical="center"/>
      <protection locked="0"/>
    </xf>
    <xf numFmtId="164" fontId="23" fillId="17" borderId="0" xfId="0" applyNumberFormat="1" applyFont="1" applyFill="1"/>
    <xf numFmtId="167" fontId="23" fillId="16" borderId="7" xfId="1" applyNumberFormat="1" applyFont="1" applyFill="1" applyBorder="1" applyAlignment="1" applyProtection="1">
      <alignment horizontal="center" vertical="center"/>
      <protection locked="0"/>
    </xf>
    <xf numFmtId="0" fontId="24" fillId="20" borderId="7" xfId="0" applyFont="1" applyFill="1" applyBorder="1" applyAlignment="1">
      <alignment horizontal="right"/>
    </xf>
    <xf numFmtId="0" fontId="24" fillId="19" borderId="7" xfId="0" applyFont="1" applyFill="1" applyBorder="1" applyAlignment="1">
      <alignment horizontal="right"/>
    </xf>
    <xf numFmtId="17" fontId="23" fillId="16" borderId="18" xfId="0" applyNumberFormat="1" applyFont="1" applyFill="1" applyBorder="1" applyAlignment="1">
      <alignment horizontal="center"/>
    </xf>
    <xf numFmtId="164" fontId="23" fillId="16" borderId="19" xfId="0" applyNumberFormat="1" applyFont="1" applyFill="1" applyBorder="1" applyProtection="1">
      <protection locked="0"/>
    </xf>
    <xf numFmtId="164" fontId="23" fillId="16" borderId="20" xfId="0" applyNumberFormat="1" applyFont="1" applyFill="1" applyBorder="1" applyProtection="1">
      <protection locked="0"/>
    </xf>
    <xf numFmtId="0" fontId="25" fillId="17" borderId="21" xfId="0" applyFont="1" applyFill="1" applyBorder="1"/>
    <xf numFmtId="0" fontId="0" fillId="17" borderId="21" xfId="0" applyFill="1" applyBorder="1"/>
    <xf numFmtId="17" fontId="14" fillId="17" borderId="21" xfId="0" applyNumberFormat="1" applyFont="1" applyFill="1" applyBorder="1" applyAlignment="1">
      <alignment horizontal="left"/>
    </xf>
    <xf numFmtId="0" fontId="12" fillId="17" borderId="21" xfId="0" applyFont="1" applyFill="1" applyBorder="1" applyAlignment="1">
      <alignment horizontal="right"/>
    </xf>
    <xf numFmtId="0" fontId="19" fillId="17" borderId="21" xfId="0" applyFont="1" applyFill="1" applyBorder="1"/>
    <xf numFmtId="0" fontId="0" fillId="17" borderId="28" xfId="0" applyFill="1" applyBorder="1"/>
    <xf numFmtId="0" fontId="12" fillId="17" borderId="21" xfId="0" applyFont="1" applyFill="1" applyBorder="1"/>
    <xf numFmtId="0" fontId="19" fillId="17" borderId="28" xfId="0" applyFont="1" applyFill="1" applyBorder="1"/>
    <xf numFmtId="0" fontId="12" fillId="17" borderId="0" xfId="0" applyFont="1" applyFill="1" applyAlignment="1">
      <alignment vertical="center"/>
    </xf>
    <xf numFmtId="0" fontId="12" fillId="17" borderId="28" xfId="0" applyFont="1" applyFill="1" applyBorder="1" applyAlignment="1">
      <alignment vertical="center"/>
    </xf>
    <xf numFmtId="0" fontId="26" fillId="17" borderId="28" xfId="0" applyFont="1" applyFill="1" applyBorder="1" applyAlignment="1">
      <alignment horizontal="right" vertical="center"/>
    </xf>
    <xf numFmtId="8" fontId="26" fillId="17" borderId="24" xfId="0" applyNumberFormat="1" applyFont="1" applyFill="1" applyBorder="1" applyAlignment="1">
      <alignment horizontal="center" vertical="center"/>
    </xf>
    <xf numFmtId="0" fontId="26" fillId="17" borderId="0" xfId="0" applyFont="1" applyFill="1" applyAlignment="1">
      <alignment horizontal="right" vertical="center"/>
    </xf>
    <xf numFmtId="10" fontId="27" fillId="16" borderId="22" xfId="2" applyNumberFormat="1" applyFont="1" applyFill="1" applyBorder="1" applyAlignment="1" applyProtection="1">
      <alignment horizontal="center" vertical="center"/>
      <protection locked="0"/>
    </xf>
    <xf numFmtId="0" fontId="28" fillId="17" borderId="0" xfId="0" applyFont="1" applyFill="1"/>
    <xf numFmtId="0" fontId="26" fillId="21" borderId="0" xfId="0" applyFont="1" applyFill="1" applyAlignment="1">
      <alignment horizontal="right"/>
    </xf>
    <xf numFmtId="0" fontId="28" fillId="17" borderId="29" xfId="0" applyFont="1" applyFill="1" applyBorder="1"/>
    <xf numFmtId="0" fontId="26" fillId="21" borderId="30" xfId="0" applyFont="1" applyFill="1" applyBorder="1" applyAlignment="1">
      <alignment horizontal="right"/>
    </xf>
    <xf numFmtId="8" fontId="26" fillId="17" borderId="22" xfId="0" applyNumberFormat="1" applyFont="1" applyFill="1" applyBorder="1" applyAlignment="1">
      <alignment horizontal="center"/>
    </xf>
    <xf numFmtId="0" fontId="26" fillId="21" borderId="28" xfId="0" applyFont="1" applyFill="1" applyBorder="1" applyAlignment="1">
      <alignment horizontal="right"/>
    </xf>
    <xf numFmtId="0" fontId="26" fillId="21" borderId="2" xfId="0" applyFont="1" applyFill="1" applyBorder="1" applyAlignment="1">
      <alignment horizontal="right"/>
    </xf>
    <xf numFmtId="168" fontId="0" fillId="17" borderId="0" xfId="0" applyNumberFormat="1" applyFill="1"/>
    <xf numFmtId="0" fontId="8" fillId="17" borderId="0" xfId="3" applyFill="1" applyProtection="1"/>
    <xf numFmtId="0" fontId="8" fillId="17" borderId="0" xfId="3" applyFill="1"/>
    <xf numFmtId="0" fontId="19" fillId="15" borderId="22" xfId="0" applyFont="1" applyFill="1" applyBorder="1" applyAlignment="1">
      <alignment horizontal="right"/>
    </xf>
    <xf numFmtId="168" fontId="22" fillId="16" borderId="22" xfId="0" applyNumberFormat="1" applyFont="1" applyFill="1" applyBorder="1" applyProtection="1">
      <protection locked="0"/>
    </xf>
    <xf numFmtId="0" fontId="1" fillId="17" borderId="0" xfId="0" applyFont="1" applyFill="1" applyAlignment="1">
      <alignment wrapText="1"/>
    </xf>
    <xf numFmtId="0" fontId="12" fillId="6" borderId="22" xfId="0" applyFont="1" applyFill="1" applyBorder="1" applyAlignment="1">
      <alignment horizontal="center"/>
    </xf>
    <xf numFmtId="8" fontId="2" fillId="14" borderId="22" xfId="0" applyNumberFormat="1" applyFont="1" applyFill="1" applyBorder="1" applyAlignment="1">
      <alignment horizontal="center"/>
    </xf>
    <xf numFmtId="0" fontId="16" fillId="17" borderId="0" xfId="0" applyFont="1" applyFill="1" applyAlignment="1">
      <alignment horizontal="center" vertical="center"/>
    </xf>
    <xf numFmtId="0" fontId="16" fillId="17" borderId="2" xfId="0" applyFont="1" applyFill="1" applyBorder="1" applyAlignment="1">
      <alignment horizontal="center" vertical="center"/>
    </xf>
    <xf numFmtId="8" fontId="30" fillId="18" borderId="24" xfId="0" applyNumberFormat="1" applyFont="1" applyFill="1" applyBorder="1" applyAlignment="1">
      <alignment horizontal="center" vertical="center"/>
    </xf>
    <xf numFmtId="8" fontId="30" fillId="18" borderId="25" xfId="0" applyNumberFormat="1" applyFont="1" applyFill="1" applyBorder="1" applyAlignment="1">
      <alignment horizontal="center" vertical="center"/>
    </xf>
    <xf numFmtId="10" fontId="30" fillId="18" borderId="22" xfId="2" applyNumberFormat="1" applyFont="1" applyFill="1" applyBorder="1" applyAlignment="1" applyProtection="1">
      <alignment horizontal="center" vertical="center"/>
    </xf>
    <xf numFmtId="0" fontId="15" fillId="21" borderId="0" xfId="0" applyFont="1" applyFill="1" applyAlignment="1">
      <alignment horizontal="right" vertical="center"/>
    </xf>
    <xf numFmtId="0" fontId="15" fillId="21" borderId="21" xfId="0" applyFont="1" applyFill="1" applyBorder="1" applyAlignment="1">
      <alignment horizontal="right" vertical="center"/>
    </xf>
    <xf numFmtId="0" fontId="15" fillId="21" borderId="28" xfId="0" applyFont="1" applyFill="1" applyBorder="1" applyAlignment="1">
      <alignment horizontal="right" vertical="center"/>
    </xf>
    <xf numFmtId="0" fontId="15" fillId="21" borderId="26" xfId="0" applyFont="1" applyFill="1" applyBorder="1" applyAlignment="1">
      <alignment horizontal="right" vertical="center"/>
    </xf>
    <xf numFmtId="0" fontId="15" fillId="21" borderId="27" xfId="0" applyFont="1" applyFill="1" applyBorder="1" applyAlignment="1">
      <alignment horizontal="right" vertical="center"/>
    </xf>
    <xf numFmtId="0" fontId="12" fillId="21" borderId="0" xfId="0" applyFont="1" applyFill="1" applyAlignment="1">
      <alignment horizontal="right" wrapText="1"/>
    </xf>
    <xf numFmtId="0" fontId="12" fillId="21" borderId="27" xfId="0" applyFont="1" applyFill="1" applyBorder="1" applyAlignment="1">
      <alignment horizontal="right" wrapText="1"/>
    </xf>
    <xf numFmtId="0" fontId="12" fillId="21" borderId="21" xfId="0" applyFont="1" applyFill="1" applyBorder="1" applyAlignment="1">
      <alignment horizontal="right" wrapText="1"/>
    </xf>
    <xf numFmtId="0" fontId="12" fillId="21" borderId="23" xfId="0" applyFont="1" applyFill="1" applyBorder="1" applyAlignment="1">
      <alignment horizontal="right" wrapText="1"/>
    </xf>
    <xf numFmtId="8" fontId="30" fillId="18" borderId="22" xfId="0" applyNumberFormat="1" applyFont="1" applyFill="1" applyBorder="1" applyAlignment="1">
      <alignment horizontal="center" vertical="center"/>
    </xf>
    <xf numFmtId="2" fontId="30" fillId="18" borderId="22" xfId="0" applyNumberFormat="1" applyFont="1" applyFill="1" applyBorder="1" applyAlignment="1">
      <alignment horizontal="center" vertical="center"/>
    </xf>
    <xf numFmtId="0" fontId="29" fillId="17" borderId="0" xfId="0" applyFont="1" applyFill="1" applyAlignment="1">
      <alignment horizontal="right" vertical="center" wrapText="1"/>
    </xf>
    <xf numFmtId="0" fontId="29" fillId="17" borderId="27" xfId="0" applyFont="1" applyFill="1" applyBorder="1" applyAlignment="1">
      <alignment horizontal="right" vertical="center" wrapText="1"/>
    </xf>
    <xf numFmtId="0" fontId="29" fillId="17" borderId="21" xfId="0" applyFont="1" applyFill="1" applyBorder="1" applyAlignment="1">
      <alignment horizontal="right" vertical="center" wrapText="1"/>
    </xf>
    <xf numFmtId="0" fontId="29" fillId="17" borderId="23" xfId="0" applyFont="1" applyFill="1" applyBorder="1" applyAlignment="1">
      <alignment horizontal="right" vertical="center" wrapText="1"/>
    </xf>
    <xf numFmtId="0" fontId="29" fillId="17" borderId="0" xfId="0" applyFont="1" applyFill="1" applyAlignment="1">
      <alignment horizontal="right" vertical="center"/>
    </xf>
    <xf numFmtId="0" fontId="12" fillId="6" borderId="22" xfId="0" applyFont="1" applyFill="1" applyBorder="1" applyAlignment="1">
      <alignment horizontal="center"/>
    </xf>
    <xf numFmtId="0" fontId="2" fillId="10" borderId="11" xfId="0" applyFont="1" applyFill="1" applyBorder="1" applyAlignment="1">
      <alignment horizontal="center"/>
    </xf>
    <xf numFmtId="0" fontId="2" fillId="10" borderId="12" xfId="0" applyFont="1" applyFill="1" applyBorder="1" applyAlignment="1">
      <alignment horizontal="center"/>
    </xf>
    <xf numFmtId="0" fontId="2" fillId="10" borderId="13" xfId="0" applyFont="1" applyFill="1" applyBorder="1" applyAlignment="1">
      <alignment horizontal="center"/>
    </xf>
  </cellXfs>
  <cellStyles count="4">
    <cellStyle name="Hiperlink" xfId="3" builtinId="8"/>
    <cellStyle name="Normal" xfId="0" builtinId="0"/>
    <cellStyle name="Porcentagem" xfId="2" builtinId="5"/>
    <cellStyle name="Vírgula" xfId="1" builtinId="3"/>
  </cellStyles>
  <dxfs count="0"/>
  <tableStyles count="0" defaultTableStyle="TableStyleMedium9" defaultPivotStyle="PivotStyleLight16"/>
  <colors>
    <mruColors>
      <color rgb="FFFFF7BD"/>
      <color rgb="FFFFB380"/>
      <color rgb="FFFFFCE5"/>
      <color rgb="FFFFED69"/>
      <color rgb="FF9285F9"/>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US">
                <a:solidFill>
                  <a:schemeClr val="accent6"/>
                </a:solidFill>
              </a:rPr>
              <a:t>CAPACIDADE MENSAL DE PAGAMENTOS</a:t>
            </a:r>
          </a:p>
        </c:rich>
      </c:tx>
      <c:layout>
        <c:manualLayout>
          <c:xMode val="edge"/>
          <c:yMode val="edge"/>
          <c:x val="0.33421463225408415"/>
          <c:y val="3.9732530200894345E-2"/>
        </c:manualLayout>
      </c:layout>
      <c:overlay val="0"/>
    </c:title>
    <c:autoTitleDeleted val="0"/>
    <c:plotArea>
      <c:layout/>
      <c:barChart>
        <c:barDir val="col"/>
        <c:grouping val="clustered"/>
        <c:varyColors val="0"/>
        <c:ser>
          <c:idx val="0"/>
          <c:order val="0"/>
          <c:tx>
            <c:strRef>
              <c:f>'FLUXO PROJETADO'!$B$27</c:f>
              <c:strCache>
                <c:ptCount val="1"/>
                <c:pt idx="0">
                  <c:v>CAPACIDADE MENSAL DE PAGAMENTO</c:v>
                </c:pt>
              </c:strCache>
            </c:strRef>
          </c:tx>
          <c:spPr>
            <a:solidFill>
              <a:schemeClr val="accent6"/>
            </a:solidFill>
          </c:spPr>
          <c:invertIfNegative val="0"/>
          <c:cat>
            <c:numRef>
              <c:f>'FLUXO PROJETADO'!$C$6:$CX$6</c:f>
              <c:numCache>
                <c:formatCode>mmm\-yy</c:formatCode>
                <c:ptCount val="100"/>
                <c:pt idx="0">
                  <c:v>45418</c:v>
                </c:pt>
                <c:pt idx="1">
                  <c:v>45449</c:v>
                </c:pt>
                <c:pt idx="2">
                  <c:v>45479</c:v>
                </c:pt>
                <c:pt idx="3">
                  <c:v>45510</c:v>
                </c:pt>
                <c:pt idx="4">
                  <c:v>45541</c:v>
                </c:pt>
                <c:pt idx="5">
                  <c:v>45571</c:v>
                </c:pt>
                <c:pt idx="6">
                  <c:v>45602</c:v>
                </c:pt>
                <c:pt idx="7">
                  <c:v>45632</c:v>
                </c:pt>
                <c:pt idx="8">
                  <c:v>45663</c:v>
                </c:pt>
                <c:pt idx="9">
                  <c:v>45694</c:v>
                </c:pt>
                <c:pt idx="10">
                  <c:v>45722</c:v>
                </c:pt>
                <c:pt idx="11">
                  <c:v>45753</c:v>
                </c:pt>
                <c:pt idx="12">
                  <c:v>45783</c:v>
                </c:pt>
                <c:pt idx="13">
                  <c:v>45814</c:v>
                </c:pt>
                <c:pt idx="14">
                  <c:v>45844</c:v>
                </c:pt>
                <c:pt idx="15">
                  <c:v>45875</c:v>
                </c:pt>
                <c:pt idx="16">
                  <c:v>45906</c:v>
                </c:pt>
                <c:pt idx="17">
                  <c:v>45936</c:v>
                </c:pt>
                <c:pt idx="18">
                  <c:v>45967</c:v>
                </c:pt>
                <c:pt idx="19">
                  <c:v>45997</c:v>
                </c:pt>
                <c:pt idx="20">
                  <c:v>46028</c:v>
                </c:pt>
                <c:pt idx="21">
                  <c:v>46059</c:v>
                </c:pt>
                <c:pt idx="22">
                  <c:v>46087</c:v>
                </c:pt>
                <c:pt idx="23">
                  <c:v>46118</c:v>
                </c:pt>
                <c:pt idx="24">
                  <c:v>46148</c:v>
                </c:pt>
                <c:pt idx="25">
                  <c:v>46179</c:v>
                </c:pt>
                <c:pt idx="26">
                  <c:v>46209</c:v>
                </c:pt>
                <c:pt idx="27">
                  <c:v>46240</c:v>
                </c:pt>
                <c:pt idx="28">
                  <c:v>46271</c:v>
                </c:pt>
                <c:pt idx="29">
                  <c:v>46301</c:v>
                </c:pt>
                <c:pt idx="30">
                  <c:v>46332</c:v>
                </c:pt>
                <c:pt idx="31">
                  <c:v>46362</c:v>
                </c:pt>
                <c:pt idx="32">
                  <c:v>46393</c:v>
                </c:pt>
                <c:pt idx="33">
                  <c:v>46424</c:v>
                </c:pt>
                <c:pt idx="34">
                  <c:v>46452</c:v>
                </c:pt>
                <c:pt idx="35">
                  <c:v>46483</c:v>
                </c:pt>
                <c:pt idx="36">
                  <c:v>46513</c:v>
                </c:pt>
                <c:pt idx="37">
                  <c:v>46544</c:v>
                </c:pt>
                <c:pt idx="38">
                  <c:v>46574</c:v>
                </c:pt>
                <c:pt idx="39">
                  <c:v>46605</c:v>
                </c:pt>
                <c:pt idx="40">
                  <c:v>46636</c:v>
                </c:pt>
                <c:pt idx="41">
                  <c:v>46666</c:v>
                </c:pt>
                <c:pt idx="42">
                  <c:v>46697</c:v>
                </c:pt>
                <c:pt idx="43">
                  <c:v>46727</c:v>
                </c:pt>
                <c:pt idx="44">
                  <c:v>46758</c:v>
                </c:pt>
                <c:pt idx="45">
                  <c:v>46789</c:v>
                </c:pt>
                <c:pt idx="46">
                  <c:v>46818</c:v>
                </c:pt>
                <c:pt idx="47">
                  <c:v>46849</c:v>
                </c:pt>
                <c:pt idx="48">
                  <c:v>46879</c:v>
                </c:pt>
                <c:pt idx="49">
                  <c:v>46910</c:v>
                </c:pt>
                <c:pt idx="50">
                  <c:v>46940</c:v>
                </c:pt>
                <c:pt idx="51">
                  <c:v>46971</c:v>
                </c:pt>
                <c:pt idx="52">
                  <c:v>47002</c:v>
                </c:pt>
                <c:pt idx="53">
                  <c:v>47032</c:v>
                </c:pt>
                <c:pt idx="54">
                  <c:v>47063</c:v>
                </c:pt>
                <c:pt idx="55">
                  <c:v>47093</c:v>
                </c:pt>
                <c:pt idx="56">
                  <c:v>47124</c:v>
                </c:pt>
                <c:pt idx="57">
                  <c:v>47155</c:v>
                </c:pt>
                <c:pt idx="58">
                  <c:v>47183</c:v>
                </c:pt>
                <c:pt idx="59">
                  <c:v>47214</c:v>
                </c:pt>
                <c:pt idx="60">
                  <c:v>47244</c:v>
                </c:pt>
                <c:pt idx="61">
                  <c:v>47275</c:v>
                </c:pt>
                <c:pt idx="62">
                  <c:v>47305</c:v>
                </c:pt>
                <c:pt idx="63">
                  <c:v>47336</c:v>
                </c:pt>
                <c:pt idx="64">
                  <c:v>47367</c:v>
                </c:pt>
                <c:pt idx="65">
                  <c:v>47397</c:v>
                </c:pt>
                <c:pt idx="66">
                  <c:v>47428</c:v>
                </c:pt>
                <c:pt idx="67">
                  <c:v>47458</c:v>
                </c:pt>
                <c:pt idx="68">
                  <c:v>47489</c:v>
                </c:pt>
                <c:pt idx="69">
                  <c:v>47520</c:v>
                </c:pt>
                <c:pt idx="70">
                  <c:v>47548</c:v>
                </c:pt>
                <c:pt idx="71">
                  <c:v>47579</c:v>
                </c:pt>
                <c:pt idx="72">
                  <c:v>47609</c:v>
                </c:pt>
                <c:pt idx="73">
                  <c:v>47640</c:v>
                </c:pt>
                <c:pt idx="74">
                  <c:v>47670</c:v>
                </c:pt>
                <c:pt idx="75">
                  <c:v>47701</c:v>
                </c:pt>
                <c:pt idx="76">
                  <c:v>47732</c:v>
                </c:pt>
                <c:pt idx="77">
                  <c:v>47762</c:v>
                </c:pt>
                <c:pt idx="78">
                  <c:v>47793</c:v>
                </c:pt>
                <c:pt idx="79">
                  <c:v>47823</c:v>
                </c:pt>
                <c:pt idx="80">
                  <c:v>47854</c:v>
                </c:pt>
                <c:pt idx="81">
                  <c:v>47885</c:v>
                </c:pt>
                <c:pt idx="82">
                  <c:v>47913</c:v>
                </c:pt>
                <c:pt idx="83">
                  <c:v>47944</c:v>
                </c:pt>
                <c:pt idx="84">
                  <c:v>47974</c:v>
                </c:pt>
                <c:pt idx="85">
                  <c:v>48005</c:v>
                </c:pt>
                <c:pt idx="86">
                  <c:v>48035</c:v>
                </c:pt>
                <c:pt idx="87">
                  <c:v>48066</c:v>
                </c:pt>
                <c:pt idx="88">
                  <c:v>48097</c:v>
                </c:pt>
                <c:pt idx="89">
                  <c:v>48127</c:v>
                </c:pt>
                <c:pt idx="90">
                  <c:v>48158</c:v>
                </c:pt>
                <c:pt idx="91">
                  <c:v>48188</c:v>
                </c:pt>
                <c:pt idx="92">
                  <c:v>48219</c:v>
                </c:pt>
                <c:pt idx="93">
                  <c:v>48250</c:v>
                </c:pt>
                <c:pt idx="94">
                  <c:v>48279</c:v>
                </c:pt>
                <c:pt idx="95">
                  <c:v>48310</c:v>
                </c:pt>
                <c:pt idx="96">
                  <c:v>48340</c:v>
                </c:pt>
                <c:pt idx="97">
                  <c:v>48371</c:v>
                </c:pt>
                <c:pt idx="98">
                  <c:v>48401</c:v>
                </c:pt>
                <c:pt idx="99">
                  <c:v>48432</c:v>
                </c:pt>
              </c:numCache>
            </c:numRef>
          </c:cat>
          <c:val>
            <c:numRef>
              <c:f>'FLUXO PROJETADO'!$C$27:$CX$27</c:f>
              <c:numCache>
                <c:formatCode>#,##0.00;[Red]#,##0.00</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extLst>
            <c:ext xmlns:c16="http://schemas.microsoft.com/office/drawing/2014/chart" uri="{C3380CC4-5D6E-409C-BE32-E72D297353CC}">
              <c16:uniqueId val="{00000000-9201-41B3-A32F-6CEED004415D}"/>
            </c:ext>
          </c:extLst>
        </c:ser>
        <c:dLbls>
          <c:showLegendKey val="0"/>
          <c:showVal val="0"/>
          <c:showCatName val="0"/>
          <c:showSerName val="0"/>
          <c:showPercent val="0"/>
          <c:showBubbleSize val="0"/>
        </c:dLbls>
        <c:gapWidth val="150"/>
        <c:axId val="97314688"/>
        <c:axId val="97316224"/>
      </c:barChart>
      <c:dateAx>
        <c:axId val="97314688"/>
        <c:scaling>
          <c:orientation val="minMax"/>
        </c:scaling>
        <c:delete val="0"/>
        <c:axPos val="b"/>
        <c:numFmt formatCode="mmm/yy" sourceLinked="0"/>
        <c:majorTickMark val="out"/>
        <c:minorTickMark val="none"/>
        <c:tickLblPos val="nextTo"/>
        <c:txPr>
          <a:bodyPr/>
          <a:lstStyle/>
          <a:p>
            <a:pPr>
              <a:defRPr>
                <a:solidFill>
                  <a:schemeClr val="accent6"/>
                </a:solidFill>
              </a:defRPr>
            </a:pPr>
            <a:endParaRPr lang="pt-BR"/>
          </a:p>
        </c:txPr>
        <c:crossAx val="97316224"/>
        <c:crosses val="autoZero"/>
        <c:auto val="1"/>
        <c:lblOffset val="100"/>
        <c:baseTimeUnit val="months"/>
      </c:dateAx>
      <c:valAx>
        <c:axId val="97316224"/>
        <c:scaling>
          <c:orientation val="minMax"/>
        </c:scaling>
        <c:delete val="0"/>
        <c:axPos val="l"/>
        <c:majorGridlines/>
        <c:numFmt formatCode="#,##0.00;[Red]#,##0.00" sourceLinked="1"/>
        <c:majorTickMark val="out"/>
        <c:minorTickMark val="none"/>
        <c:tickLblPos val="nextTo"/>
        <c:txPr>
          <a:bodyPr/>
          <a:lstStyle/>
          <a:p>
            <a:pPr>
              <a:defRPr>
                <a:solidFill>
                  <a:schemeClr val="accent6"/>
                </a:solidFill>
              </a:defRPr>
            </a:pPr>
            <a:endParaRPr lang="pt-BR"/>
          </a:p>
        </c:txPr>
        <c:crossAx val="97314688"/>
        <c:crosses val="autoZero"/>
        <c:crossBetween val="between"/>
      </c:valAx>
      <c:spPr>
        <a:solidFill>
          <a:schemeClr val="accent2">
            <a:lumMod val="50000"/>
          </a:schemeClr>
        </a:solidFill>
      </c:spPr>
    </c:plotArea>
    <c:plotVisOnly val="1"/>
    <c:dispBlanksAs val="gap"/>
    <c:showDLblsOverMax val="0"/>
  </c:chart>
  <c:spPr>
    <a:solidFill>
      <a:schemeClr val="accent2">
        <a:lumMod val="50000"/>
      </a:schemeClr>
    </a:solidFill>
  </c:spPr>
  <c:txPr>
    <a:bodyPr/>
    <a:lstStyle/>
    <a:p>
      <a:pPr>
        <a:defRPr>
          <a:solidFill>
            <a:srgbClr val="FFFCE5"/>
          </a:solidFill>
        </a:defRPr>
      </a:pPr>
      <a:endParaRPr lang="pt-BR"/>
    </a:p>
  </c:txPr>
  <c:printSettings>
    <c:headerFooter/>
    <c:pageMargins b="0.78740157499999996" l="0.511811024" r="0.511811024" t="0.78740157499999996" header="0.31496062000000336" footer="0.3149606200000033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SALDO DO CAIXA</a:t>
            </a:r>
          </a:p>
        </c:rich>
      </c:tx>
      <c:overlay val="0"/>
    </c:title>
    <c:autoTitleDeleted val="0"/>
    <c:plotArea>
      <c:layout/>
      <c:barChart>
        <c:barDir val="col"/>
        <c:grouping val="clustered"/>
        <c:varyColors val="0"/>
        <c:ser>
          <c:idx val="0"/>
          <c:order val="0"/>
          <c:tx>
            <c:strRef>
              <c:f>'FLUXO PROJETADO'!$B$8</c:f>
              <c:strCache>
                <c:ptCount val="1"/>
                <c:pt idx="0">
                  <c:v>SALDO</c:v>
                </c:pt>
              </c:strCache>
            </c:strRef>
          </c:tx>
          <c:invertIfNegative val="0"/>
          <c:cat>
            <c:numRef>
              <c:f>'FLUXO PROJETADO'!$C$6:$CX$6</c:f>
              <c:numCache>
                <c:formatCode>mmm\-yy</c:formatCode>
                <c:ptCount val="100"/>
                <c:pt idx="0">
                  <c:v>45418</c:v>
                </c:pt>
                <c:pt idx="1">
                  <c:v>45449</c:v>
                </c:pt>
                <c:pt idx="2">
                  <c:v>45479</c:v>
                </c:pt>
                <c:pt idx="3">
                  <c:v>45510</c:v>
                </c:pt>
                <c:pt idx="4">
                  <c:v>45541</c:v>
                </c:pt>
                <c:pt idx="5">
                  <c:v>45571</c:v>
                </c:pt>
                <c:pt idx="6">
                  <c:v>45602</c:v>
                </c:pt>
                <c:pt idx="7">
                  <c:v>45632</c:v>
                </c:pt>
                <c:pt idx="8">
                  <c:v>45663</c:v>
                </c:pt>
                <c:pt idx="9">
                  <c:v>45694</c:v>
                </c:pt>
                <c:pt idx="10">
                  <c:v>45722</c:v>
                </c:pt>
                <c:pt idx="11">
                  <c:v>45753</c:v>
                </c:pt>
                <c:pt idx="12">
                  <c:v>45783</c:v>
                </c:pt>
                <c:pt idx="13">
                  <c:v>45814</c:v>
                </c:pt>
                <c:pt idx="14">
                  <c:v>45844</c:v>
                </c:pt>
                <c:pt idx="15">
                  <c:v>45875</c:v>
                </c:pt>
                <c:pt idx="16">
                  <c:v>45906</c:v>
                </c:pt>
                <c:pt idx="17">
                  <c:v>45936</c:v>
                </c:pt>
                <c:pt idx="18">
                  <c:v>45967</c:v>
                </c:pt>
                <c:pt idx="19">
                  <c:v>45997</c:v>
                </c:pt>
                <c:pt idx="20">
                  <c:v>46028</c:v>
                </c:pt>
                <c:pt idx="21">
                  <c:v>46059</c:v>
                </c:pt>
                <c:pt idx="22">
                  <c:v>46087</c:v>
                </c:pt>
                <c:pt idx="23">
                  <c:v>46118</c:v>
                </c:pt>
                <c:pt idx="24">
                  <c:v>46148</c:v>
                </c:pt>
                <c:pt idx="25">
                  <c:v>46179</c:v>
                </c:pt>
                <c:pt idx="26">
                  <c:v>46209</c:v>
                </c:pt>
                <c:pt idx="27">
                  <c:v>46240</c:v>
                </c:pt>
                <c:pt idx="28">
                  <c:v>46271</c:v>
                </c:pt>
                <c:pt idx="29">
                  <c:v>46301</c:v>
                </c:pt>
                <c:pt idx="30">
                  <c:v>46332</c:v>
                </c:pt>
                <c:pt idx="31">
                  <c:v>46362</c:v>
                </c:pt>
                <c:pt idx="32">
                  <c:v>46393</c:v>
                </c:pt>
                <c:pt idx="33">
                  <c:v>46424</c:v>
                </c:pt>
                <c:pt idx="34">
                  <c:v>46452</c:v>
                </c:pt>
                <c:pt idx="35">
                  <c:v>46483</c:v>
                </c:pt>
                <c:pt idx="36">
                  <c:v>46513</c:v>
                </c:pt>
                <c:pt idx="37">
                  <c:v>46544</c:v>
                </c:pt>
                <c:pt idx="38">
                  <c:v>46574</c:v>
                </c:pt>
                <c:pt idx="39">
                  <c:v>46605</c:v>
                </c:pt>
                <c:pt idx="40">
                  <c:v>46636</c:v>
                </c:pt>
                <c:pt idx="41">
                  <c:v>46666</c:v>
                </c:pt>
                <c:pt idx="42">
                  <c:v>46697</c:v>
                </c:pt>
                <c:pt idx="43">
                  <c:v>46727</c:v>
                </c:pt>
                <c:pt idx="44">
                  <c:v>46758</c:v>
                </c:pt>
                <c:pt idx="45">
                  <c:v>46789</c:v>
                </c:pt>
                <c:pt idx="46">
                  <c:v>46818</c:v>
                </c:pt>
                <c:pt idx="47">
                  <c:v>46849</c:v>
                </c:pt>
                <c:pt idx="48">
                  <c:v>46879</c:v>
                </c:pt>
                <c:pt idx="49">
                  <c:v>46910</c:v>
                </c:pt>
                <c:pt idx="50">
                  <c:v>46940</c:v>
                </c:pt>
                <c:pt idx="51">
                  <c:v>46971</c:v>
                </c:pt>
                <c:pt idx="52">
                  <c:v>47002</c:v>
                </c:pt>
                <c:pt idx="53">
                  <c:v>47032</c:v>
                </c:pt>
                <c:pt idx="54">
                  <c:v>47063</c:v>
                </c:pt>
                <c:pt idx="55">
                  <c:v>47093</c:v>
                </c:pt>
                <c:pt idx="56">
                  <c:v>47124</c:v>
                </c:pt>
                <c:pt idx="57">
                  <c:v>47155</c:v>
                </c:pt>
                <c:pt idx="58">
                  <c:v>47183</c:v>
                </c:pt>
                <c:pt idx="59">
                  <c:v>47214</c:v>
                </c:pt>
                <c:pt idx="60">
                  <c:v>47244</c:v>
                </c:pt>
                <c:pt idx="61">
                  <c:v>47275</c:v>
                </c:pt>
                <c:pt idx="62">
                  <c:v>47305</c:v>
                </c:pt>
                <c:pt idx="63">
                  <c:v>47336</c:v>
                </c:pt>
                <c:pt idx="64">
                  <c:v>47367</c:v>
                </c:pt>
                <c:pt idx="65">
                  <c:v>47397</c:v>
                </c:pt>
                <c:pt idx="66">
                  <c:v>47428</c:v>
                </c:pt>
                <c:pt idx="67">
                  <c:v>47458</c:v>
                </c:pt>
                <c:pt idx="68">
                  <c:v>47489</c:v>
                </c:pt>
                <c:pt idx="69">
                  <c:v>47520</c:v>
                </c:pt>
                <c:pt idx="70">
                  <c:v>47548</c:v>
                </c:pt>
                <c:pt idx="71">
                  <c:v>47579</c:v>
                </c:pt>
                <c:pt idx="72">
                  <c:v>47609</c:v>
                </c:pt>
                <c:pt idx="73">
                  <c:v>47640</c:v>
                </c:pt>
                <c:pt idx="74">
                  <c:v>47670</c:v>
                </c:pt>
                <c:pt idx="75">
                  <c:v>47701</c:v>
                </c:pt>
                <c:pt idx="76">
                  <c:v>47732</c:v>
                </c:pt>
                <c:pt idx="77">
                  <c:v>47762</c:v>
                </c:pt>
                <c:pt idx="78">
                  <c:v>47793</c:v>
                </c:pt>
                <c:pt idx="79">
                  <c:v>47823</c:v>
                </c:pt>
                <c:pt idx="80">
                  <c:v>47854</c:v>
                </c:pt>
                <c:pt idx="81">
                  <c:v>47885</c:v>
                </c:pt>
                <c:pt idx="82">
                  <c:v>47913</c:v>
                </c:pt>
                <c:pt idx="83">
                  <c:v>47944</c:v>
                </c:pt>
                <c:pt idx="84">
                  <c:v>47974</c:v>
                </c:pt>
                <c:pt idx="85">
                  <c:v>48005</c:v>
                </c:pt>
                <c:pt idx="86">
                  <c:v>48035</c:v>
                </c:pt>
                <c:pt idx="87">
                  <c:v>48066</c:v>
                </c:pt>
                <c:pt idx="88">
                  <c:v>48097</c:v>
                </c:pt>
                <c:pt idx="89">
                  <c:v>48127</c:v>
                </c:pt>
                <c:pt idx="90">
                  <c:v>48158</c:v>
                </c:pt>
                <c:pt idx="91">
                  <c:v>48188</c:v>
                </c:pt>
                <c:pt idx="92">
                  <c:v>48219</c:v>
                </c:pt>
                <c:pt idx="93">
                  <c:v>48250</c:v>
                </c:pt>
                <c:pt idx="94">
                  <c:v>48279</c:v>
                </c:pt>
                <c:pt idx="95">
                  <c:v>48310</c:v>
                </c:pt>
                <c:pt idx="96">
                  <c:v>48340</c:v>
                </c:pt>
                <c:pt idx="97">
                  <c:v>48371</c:v>
                </c:pt>
                <c:pt idx="98">
                  <c:v>48401</c:v>
                </c:pt>
                <c:pt idx="99">
                  <c:v>48432</c:v>
                </c:pt>
              </c:numCache>
            </c:numRef>
          </c:cat>
          <c:val>
            <c:numRef>
              <c:f>'FLUXO PROJETADO'!$C$8:$CX$8</c:f>
              <c:numCache>
                <c:formatCode>#,##0.00;[Red]#,##0.00</c:formatCode>
                <c:ptCount val="10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extLst>
            <c:ext xmlns:c16="http://schemas.microsoft.com/office/drawing/2014/chart" uri="{C3380CC4-5D6E-409C-BE32-E72D297353CC}">
              <c16:uniqueId val="{00000000-F3C9-4D09-8BA6-0BB9038DFE49}"/>
            </c:ext>
          </c:extLst>
        </c:ser>
        <c:dLbls>
          <c:showLegendKey val="0"/>
          <c:showVal val="0"/>
          <c:showCatName val="0"/>
          <c:showSerName val="0"/>
          <c:showPercent val="0"/>
          <c:showBubbleSize val="0"/>
        </c:dLbls>
        <c:gapWidth val="150"/>
        <c:axId val="97314688"/>
        <c:axId val="97316224"/>
      </c:barChart>
      <c:dateAx>
        <c:axId val="97314688"/>
        <c:scaling>
          <c:orientation val="minMax"/>
        </c:scaling>
        <c:delete val="0"/>
        <c:axPos val="b"/>
        <c:numFmt formatCode="mmm/yy" sourceLinked="0"/>
        <c:majorTickMark val="out"/>
        <c:minorTickMark val="none"/>
        <c:tickLblPos val="nextTo"/>
        <c:crossAx val="97316224"/>
        <c:crosses val="autoZero"/>
        <c:auto val="1"/>
        <c:lblOffset val="100"/>
        <c:baseTimeUnit val="months"/>
      </c:dateAx>
      <c:valAx>
        <c:axId val="97316224"/>
        <c:scaling>
          <c:orientation val="minMax"/>
        </c:scaling>
        <c:delete val="0"/>
        <c:axPos val="l"/>
        <c:majorGridlines/>
        <c:numFmt formatCode="#,##0.00;[Red]#,##0.00" sourceLinked="1"/>
        <c:majorTickMark val="out"/>
        <c:minorTickMark val="none"/>
        <c:tickLblPos val="nextTo"/>
        <c:crossAx val="97314688"/>
        <c:crosses val="autoZero"/>
        <c:crossBetween val="between"/>
      </c:valAx>
    </c:plotArea>
    <c:plotVisOnly val="1"/>
    <c:dispBlanksAs val="gap"/>
    <c:showDLblsOverMax val="0"/>
  </c:chart>
  <c:printSettings>
    <c:headerFooter/>
    <c:pageMargins b="0.78740157499999996" l="0.511811024" r="0.511811024" t="0.78740157499999996" header="0.31496062000000336" footer="0.3149606200000033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CAPACIDADE MENSAL</a:t>
            </a:r>
            <a:r>
              <a:rPr lang="en-US" baseline="0"/>
              <a:t> DE PAGAMENTOS</a:t>
            </a:r>
          </a:p>
        </c:rich>
      </c:tx>
      <c:layout>
        <c:manualLayout>
          <c:xMode val="edge"/>
          <c:yMode val="edge"/>
          <c:x val="0.33421464518770022"/>
          <c:y val="0"/>
        </c:manualLayout>
      </c:layout>
      <c:overlay val="0"/>
    </c:title>
    <c:autoTitleDeleted val="0"/>
    <c:plotArea>
      <c:layout/>
      <c:barChart>
        <c:barDir val="col"/>
        <c:grouping val="clustered"/>
        <c:varyColors val="0"/>
        <c:ser>
          <c:idx val="0"/>
          <c:order val="0"/>
          <c:tx>
            <c:strRef>
              <c:f>'FLUXO PROJETADO'!$B$27</c:f>
              <c:strCache>
                <c:ptCount val="1"/>
                <c:pt idx="0">
                  <c:v>CAPACIDADE MENSAL DE PAGAMENTO</c:v>
                </c:pt>
              </c:strCache>
            </c:strRef>
          </c:tx>
          <c:invertIfNegative val="0"/>
          <c:cat>
            <c:numRef>
              <c:f>'FLUXO PROJETADO'!$C$6:$CX$6</c:f>
              <c:numCache>
                <c:formatCode>mmm\-yy</c:formatCode>
                <c:ptCount val="100"/>
                <c:pt idx="0">
                  <c:v>45418</c:v>
                </c:pt>
                <c:pt idx="1">
                  <c:v>45449</c:v>
                </c:pt>
                <c:pt idx="2">
                  <c:v>45479</c:v>
                </c:pt>
                <c:pt idx="3">
                  <c:v>45510</c:v>
                </c:pt>
                <c:pt idx="4">
                  <c:v>45541</c:v>
                </c:pt>
                <c:pt idx="5">
                  <c:v>45571</c:v>
                </c:pt>
                <c:pt idx="6">
                  <c:v>45602</c:v>
                </c:pt>
                <c:pt idx="7">
                  <c:v>45632</c:v>
                </c:pt>
                <c:pt idx="8">
                  <c:v>45663</c:v>
                </c:pt>
                <c:pt idx="9">
                  <c:v>45694</c:v>
                </c:pt>
                <c:pt idx="10">
                  <c:v>45722</c:v>
                </c:pt>
                <c:pt idx="11">
                  <c:v>45753</c:v>
                </c:pt>
                <c:pt idx="12">
                  <c:v>45783</c:v>
                </c:pt>
                <c:pt idx="13">
                  <c:v>45814</c:v>
                </c:pt>
                <c:pt idx="14">
                  <c:v>45844</c:v>
                </c:pt>
                <c:pt idx="15">
                  <c:v>45875</c:v>
                </c:pt>
                <c:pt idx="16">
                  <c:v>45906</c:v>
                </c:pt>
                <c:pt idx="17">
                  <c:v>45936</c:v>
                </c:pt>
                <c:pt idx="18">
                  <c:v>45967</c:v>
                </c:pt>
                <c:pt idx="19">
                  <c:v>45997</c:v>
                </c:pt>
                <c:pt idx="20">
                  <c:v>46028</c:v>
                </c:pt>
                <c:pt idx="21">
                  <c:v>46059</c:v>
                </c:pt>
                <c:pt idx="22">
                  <c:v>46087</c:v>
                </c:pt>
                <c:pt idx="23">
                  <c:v>46118</c:v>
                </c:pt>
                <c:pt idx="24">
                  <c:v>46148</c:v>
                </c:pt>
                <c:pt idx="25">
                  <c:v>46179</c:v>
                </c:pt>
                <c:pt idx="26">
                  <c:v>46209</c:v>
                </c:pt>
                <c:pt idx="27">
                  <c:v>46240</c:v>
                </c:pt>
                <c:pt idx="28">
                  <c:v>46271</c:v>
                </c:pt>
                <c:pt idx="29">
                  <c:v>46301</c:v>
                </c:pt>
                <c:pt idx="30">
                  <c:v>46332</c:v>
                </c:pt>
                <c:pt idx="31">
                  <c:v>46362</c:v>
                </c:pt>
                <c:pt idx="32">
                  <c:v>46393</c:v>
                </c:pt>
                <c:pt idx="33">
                  <c:v>46424</c:v>
                </c:pt>
                <c:pt idx="34">
                  <c:v>46452</c:v>
                </c:pt>
                <c:pt idx="35">
                  <c:v>46483</c:v>
                </c:pt>
                <c:pt idx="36">
                  <c:v>46513</c:v>
                </c:pt>
                <c:pt idx="37">
                  <c:v>46544</c:v>
                </c:pt>
                <c:pt idx="38">
                  <c:v>46574</c:v>
                </c:pt>
                <c:pt idx="39">
                  <c:v>46605</c:v>
                </c:pt>
                <c:pt idx="40">
                  <c:v>46636</c:v>
                </c:pt>
                <c:pt idx="41">
                  <c:v>46666</c:v>
                </c:pt>
                <c:pt idx="42">
                  <c:v>46697</c:v>
                </c:pt>
                <c:pt idx="43">
                  <c:v>46727</c:v>
                </c:pt>
                <c:pt idx="44">
                  <c:v>46758</c:v>
                </c:pt>
                <c:pt idx="45">
                  <c:v>46789</c:v>
                </c:pt>
                <c:pt idx="46">
                  <c:v>46818</c:v>
                </c:pt>
                <c:pt idx="47">
                  <c:v>46849</c:v>
                </c:pt>
                <c:pt idx="48">
                  <c:v>46879</c:v>
                </c:pt>
                <c:pt idx="49">
                  <c:v>46910</c:v>
                </c:pt>
                <c:pt idx="50">
                  <c:v>46940</c:v>
                </c:pt>
                <c:pt idx="51">
                  <c:v>46971</c:v>
                </c:pt>
                <c:pt idx="52">
                  <c:v>47002</c:v>
                </c:pt>
                <c:pt idx="53">
                  <c:v>47032</c:v>
                </c:pt>
                <c:pt idx="54">
                  <c:v>47063</c:v>
                </c:pt>
                <c:pt idx="55">
                  <c:v>47093</c:v>
                </c:pt>
                <c:pt idx="56">
                  <c:v>47124</c:v>
                </c:pt>
                <c:pt idx="57">
                  <c:v>47155</c:v>
                </c:pt>
                <c:pt idx="58">
                  <c:v>47183</c:v>
                </c:pt>
                <c:pt idx="59">
                  <c:v>47214</c:v>
                </c:pt>
                <c:pt idx="60">
                  <c:v>47244</c:v>
                </c:pt>
                <c:pt idx="61">
                  <c:v>47275</c:v>
                </c:pt>
                <c:pt idx="62">
                  <c:v>47305</c:v>
                </c:pt>
                <c:pt idx="63">
                  <c:v>47336</c:v>
                </c:pt>
                <c:pt idx="64">
                  <c:v>47367</c:v>
                </c:pt>
                <c:pt idx="65">
                  <c:v>47397</c:v>
                </c:pt>
                <c:pt idx="66">
                  <c:v>47428</c:v>
                </c:pt>
                <c:pt idx="67">
                  <c:v>47458</c:v>
                </c:pt>
                <c:pt idx="68">
                  <c:v>47489</c:v>
                </c:pt>
                <c:pt idx="69">
                  <c:v>47520</c:v>
                </c:pt>
                <c:pt idx="70">
                  <c:v>47548</c:v>
                </c:pt>
                <c:pt idx="71">
                  <c:v>47579</c:v>
                </c:pt>
                <c:pt idx="72">
                  <c:v>47609</c:v>
                </c:pt>
                <c:pt idx="73">
                  <c:v>47640</c:v>
                </c:pt>
                <c:pt idx="74">
                  <c:v>47670</c:v>
                </c:pt>
                <c:pt idx="75">
                  <c:v>47701</c:v>
                </c:pt>
                <c:pt idx="76">
                  <c:v>47732</c:v>
                </c:pt>
                <c:pt idx="77">
                  <c:v>47762</c:v>
                </c:pt>
                <c:pt idx="78">
                  <c:v>47793</c:v>
                </c:pt>
                <c:pt idx="79">
                  <c:v>47823</c:v>
                </c:pt>
                <c:pt idx="80">
                  <c:v>47854</c:v>
                </c:pt>
                <c:pt idx="81">
                  <c:v>47885</c:v>
                </c:pt>
                <c:pt idx="82">
                  <c:v>47913</c:v>
                </c:pt>
                <c:pt idx="83">
                  <c:v>47944</c:v>
                </c:pt>
                <c:pt idx="84">
                  <c:v>47974</c:v>
                </c:pt>
                <c:pt idx="85">
                  <c:v>48005</c:v>
                </c:pt>
                <c:pt idx="86">
                  <c:v>48035</c:v>
                </c:pt>
                <c:pt idx="87">
                  <c:v>48066</c:v>
                </c:pt>
                <c:pt idx="88">
                  <c:v>48097</c:v>
                </c:pt>
                <c:pt idx="89">
                  <c:v>48127</c:v>
                </c:pt>
                <c:pt idx="90">
                  <c:v>48158</c:v>
                </c:pt>
                <c:pt idx="91">
                  <c:v>48188</c:v>
                </c:pt>
                <c:pt idx="92">
                  <c:v>48219</c:v>
                </c:pt>
                <c:pt idx="93">
                  <c:v>48250</c:v>
                </c:pt>
                <c:pt idx="94">
                  <c:v>48279</c:v>
                </c:pt>
                <c:pt idx="95">
                  <c:v>48310</c:v>
                </c:pt>
                <c:pt idx="96">
                  <c:v>48340</c:v>
                </c:pt>
                <c:pt idx="97">
                  <c:v>48371</c:v>
                </c:pt>
                <c:pt idx="98">
                  <c:v>48401</c:v>
                </c:pt>
                <c:pt idx="99">
                  <c:v>48432</c:v>
                </c:pt>
              </c:numCache>
            </c:numRef>
          </c:cat>
          <c:val>
            <c:numRef>
              <c:f>'FLUXO PROJETADO'!$C$27:$CX$27</c:f>
              <c:numCache>
                <c:formatCode>#,##0.00;[Red]#,##0.00</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extLst>
            <c:ext xmlns:c16="http://schemas.microsoft.com/office/drawing/2014/chart" uri="{C3380CC4-5D6E-409C-BE32-E72D297353CC}">
              <c16:uniqueId val="{00000001-3045-4A73-9396-71FB432B7093}"/>
            </c:ext>
          </c:extLst>
        </c:ser>
        <c:dLbls>
          <c:showLegendKey val="0"/>
          <c:showVal val="0"/>
          <c:showCatName val="0"/>
          <c:showSerName val="0"/>
          <c:showPercent val="0"/>
          <c:showBubbleSize val="0"/>
        </c:dLbls>
        <c:gapWidth val="150"/>
        <c:axId val="97314688"/>
        <c:axId val="97316224"/>
      </c:barChart>
      <c:dateAx>
        <c:axId val="97314688"/>
        <c:scaling>
          <c:orientation val="minMax"/>
        </c:scaling>
        <c:delete val="0"/>
        <c:axPos val="b"/>
        <c:numFmt formatCode="mmm/yy" sourceLinked="0"/>
        <c:majorTickMark val="out"/>
        <c:minorTickMark val="none"/>
        <c:tickLblPos val="nextTo"/>
        <c:crossAx val="97316224"/>
        <c:crosses val="autoZero"/>
        <c:auto val="1"/>
        <c:lblOffset val="100"/>
        <c:baseTimeUnit val="months"/>
      </c:dateAx>
      <c:valAx>
        <c:axId val="97316224"/>
        <c:scaling>
          <c:orientation val="minMax"/>
        </c:scaling>
        <c:delete val="0"/>
        <c:axPos val="l"/>
        <c:majorGridlines/>
        <c:numFmt formatCode="#,##0.00;[Red]#,##0.00" sourceLinked="1"/>
        <c:majorTickMark val="out"/>
        <c:minorTickMark val="none"/>
        <c:tickLblPos val="nextTo"/>
        <c:crossAx val="97314688"/>
        <c:crosses val="autoZero"/>
        <c:crossBetween val="between"/>
      </c:valAx>
    </c:plotArea>
    <c:plotVisOnly val="1"/>
    <c:dispBlanksAs val="gap"/>
    <c:showDLblsOverMax val="0"/>
  </c:chart>
  <c:printSettings>
    <c:headerFooter/>
    <c:pageMargins b="0.78740157499999996" l="0.511811024" r="0.511811024" t="0.78740157499999996" header="0.31496062000000336" footer="0.31496062000000336"/>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3.svg"/><Relationship Id="rId3" Type="http://schemas.openxmlformats.org/officeDocument/2006/relationships/hyperlink" Target="#'FLUXO PROJETADO'!A1"/><Relationship Id="rId7" Type="http://schemas.openxmlformats.org/officeDocument/2006/relationships/image" Target="../media/image2.png"/><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image" Target="../media/image1.png"/><Relationship Id="rId5" Type="http://schemas.openxmlformats.org/officeDocument/2006/relationships/hyperlink" Target="#GARANTIAS!A1"/><Relationship Id="rId4" Type="http://schemas.openxmlformats.org/officeDocument/2006/relationships/hyperlink" Target="#RESULTADO!A1"/><Relationship Id="rId9"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hyperlink" Target="#'FLUXO PROJETADO'!A1"/><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image" Target="../media/image4.png"/><Relationship Id="rId5" Type="http://schemas.openxmlformats.org/officeDocument/2006/relationships/hyperlink" Target="#GARANTIAS!A1"/><Relationship Id="rId4" Type="http://schemas.openxmlformats.org/officeDocument/2006/relationships/hyperlink" Target="#RESULTADO!A1"/></Relationships>
</file>

<file path=xl/drawings/_rels/drawing3.xml.rels><?xml version="1.0" encoding="UTF-8" standalone="yes"?>
<Relationships xmlns="http://schemas.openxmlformats.org/package/2006/relationships"><Relationship Id="rId3" Type="http://schemas.openxmlformats.org/officeDocument/2006/relationships/hyperlink" Target="#'FLUXO PROJETADO'!A1"/><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image" Target="../media/image4.png"/><Relationship Id="rId5" Type="http://schemas.openxmlformats.org/officeDocument/2006/relationships/hyperlink" Target="#GARANTIAS!A1"/><Relationship Id="rId4" Type="http://schemas.openxmlformats.org/officeDocument/2006/relationships/hyperlink" Target="#RESULTADO!A1"/></Relationships>
</file>

<file path=xl/drawings/_rels/drawing4.xml.rels><?xml version="1.0" encoding="UTF-8" standalone="yes"?>
<Relationships xmlns="http://schemas.openxmlformats.org/package/2006/relationships"><Relationship Id="rId3" Type="http://schemas.openxmlformats.org/officeDocument/2006/relationships/hyperlink" Target="#DADOS!A1"/><Relationship Id="rId7"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chart" Target="../charts/chart1.xml"/><Relationship Id="rId6" Type="http://schemas.openxmlformats.org/officeDocument/2006/relationships/hyperlink" Target="#GARANTIAS!A1"/><Relationship Id="rId5" Type="http://schemas.openxmlformats.org/officeDocument/2006/relationships/hyperlink" Target="#RESULTADO!A1"/><Relationship Id="rId4" Type="http://schemas.openxmlformats.org/officeDocument/2006/relationships/hyperlink" Target="#'FLUXO PROJETADO'!A1"/></Relationships>
</file>

<file path=xl/drawings/_rels/drawing5.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FLUXO PROJETADO'!A1"/><Relationship Id="rId7" Type="http://schemas.openxmlformats.org/officeDocument/2006/relationships/image" Target="../media/image6.png"/><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hyperlink" Target="https://sebrae.com.br/sites/PortalSebrae/fampe" TargetMode="External"/><Relationship Id="rId5" Type="http://schemas.openxmlformats.org/officeDocument/2006/relationships/hyperlink" Target="#GARANTIAS!A1"/><Relationship Id="rId4" Type="http://schemas.openxmlformats.org/officeDocument/2006/relationships/hyperlink" Target="#RESULTADO!A1"/></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146931</xdr:colOff>
      <xdr:row>0</xdr:row>
      <xdr:rowOff>38711</xdr:rowOff>
    </xdr:from>
    <xdr:to>
      <xdr:col>20</xdr:col>
      <xdr:colOff>57123</xdr:colOff>
      <xdr:row>3</xdr:row>
      <xdr:rowOff>88782</xdr:rowOff>
    </xdr:to>
    <xdr:sp macro="" textlink="">
      <xdr:nvSpPr>
        <xdr:cNvPr id="6" name="Forma Livre 18">
          <a:extLst>
            <a:ext uri="{FF2B5EF4-FFF2-40B4-BE49-F238E27FC236}">
              <a16:creationId xmlns:a16="http://schemas.microsoft.com/office/drawing/2014/main" id="{9560DD3E-F8BC-0B88-8962-FF85889D02BE}"/>
            </a:ext>
          </a:extLst>
        </xdr:cNvPr>
        <xdr:cNvSpPr/>
      </xdr:nvSpPr>
      <xdr:spPr>
        <a:xfrm>
          <a:off x="146931" y="38711"/>
          <a:ext cx="12156621" cy="539928"/>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2</xdr:col>
      <xdr:colOff>83820</xdr:colOff>
      <xdr:row>0</xdr:row>
      <xdr:rowOff>152400</xdr:rowOff>
    </xdr:from>
    <xdr:to>
      <xdr:col>4</xdr:col>
      <xdr:colOff>56428</xdr:colOff>
      <xdr:row>3</xdr:row>
      <xdr:rowOff>106680</xdr:rowOff>
    </xdr:to>
    <xdr:sp macro="" textlink="">
      <xdr:nvSpPr>
        <xdr:cNvPr id="7" name="Gráfico 10">
          <a:hlinkClick xmlns:r="http://schemas.openxmlformats.org/officeDocument/2006/relationships" r:id="rId1"/>
          <a:extLst>
            <a:ext uri="{FF2B5EF4-FFF2-40B4-BE49-F238E27FC236}">
              <a16:creationId xmlns:a16="http://schemas.microsoft.com/office/drawing/2014/main" id="{710EA11F-DDFC-4CCE-B576-6FE9E686419C}"/>
            </a:ext>
          </a:extLst>
        </xdr:cNvPr>
        <xdr:cNvSpPr/>
      </xdr:nvSpPr>
      <xdr:spPr>
        <a:xfrm>
          <a:off x="1303020" y="152400"/>
          <a:ext cx="1191808" cy="43434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Início</a:t>
          </a:r>
        </a:p>
      </xdr:txBody>
    </xdr:sp>
    <xdr:clientData/>
  </xdr:twoCellAnchor>
  <xdr:twoCellAnchor>
    <xdr:from>
      <xdr:col>0</xdr:col>
      <xdr:colOff>375284</xdr:colOff>
      <xdr:row>6</xdr:row>
      <xdr:rowOff>382905</xdr:rowOff>
    </xdr:from>
    <xdr:to>
      <xdr:col>7</xdr:col>
      <xdr:colOff>112394</xdr:colOff>
      <xdr:row>28</xdr:row>
      <xdr:rowOff>92710</xdr:rowOff>
    </xdr:to>
    <xdr:sp macro="" textlink="">
      <xdr:nvSpPr>
        <xdr:cNvPr id="8" name="CaixaDeTexto 7">
          <a:extLst>
            <a:ext uri="{FF2B5EF4-FFF2-40B4-BE49-F238E27FC236}">
              <a16:creationId xmlns:a16="http://schemas.microsoft.com/office/drawing/2014/main" id="{D92F7055-2BBF-FA17-07B2-2778DF87AD6B}"/>
            </a:ext>
          </a:extLst>
        </xdr:cNvPr>
        <xdr:cNvSpPr txBox="1"/>
      </xdr:nvSpPr>
      <xdr:spPr>
        <a:xfrm>
          <a:off x="375284" y="1335405"/>
          <a:ext cx="4004310" cy="3430905"/>
        </a:xfrm>
        <a:prstGeom prst="rect">
          <a:avLst/>
        </a:prstGeom>
        <a:solidFill>
          <a:schemeClr val="bg1"/>
        </a:solidFill>
        <a:ln w="952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pt-BR" sz="2400">
              <a:solidFill>
                <a:schemeClr val="tx2"/>
              </a:solidFill>
              <a:effectLst/>
              <a:latin typeface="Campuni" panose="00000500000000000000" pitchFamily="50" charset="0"/>
              <a:ea typeface="+mn-ea"/>
              <a:cs typeface="+mn-cs"/>
            </a:rPr>
            <a:t>Olá empresário,</a:t>
          </a:r>
        </a:p>
        <a:p>
          <a:pPr marL="0" marR="0" lvl="0" indent="0" defTabSz="914400" eaLnBrk="1" fontAlgn="auto" latinLnBrk="0" hangingPunct="1">
            <a:lnSpc>
              <a:spcPct val="100000"/>
            </a:lnSpc>
            <a:spcBef>
              <a:spcPts val="0"/>
            </a:spcBef>
            <a:spcAft>
              <a:spcPts val="0"/>
            </a:spcAft>
            <a:buClrTx/>
            <a:buSzTx/>
            <a:buFontTx/>
            <a:buNone/>
            <a:tabLst/>
            <a:defRPr/>
          </a:pPr>
          <a:endParaRPr lang="pt-BR" sz="1100">
            <a:solidFill>
              <a:schemeClr val="tx2"/>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chemeClr val="tx2"/>
              </a:solidFill>
              <a:effectLst/>
              <a:latin typeface="Alegreya Sans" panose="00000500000000000000" pitchFamily="2" charset="0"/>
              <a:ea typeface="+mn-ea"/>
              <a:cs typeface="+mn-cs"/>
            </a:rPr>
            <a:t>A Calculadora de Planejamento Financeiro Empresarial com foco em crédito foi especialmente estruturada para ajudar você, que deseja obter crédito para o seu negócio. Ou mesmo para você, empreendedor, que está iniciando a jornada empresarial e necessita de investimento para formalizar a sua empresa e colocar o seu plano de negócios para rodar. </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100">
            <a:solidFill>
              <a:schemeClr val="tx2"/>
            </a:solidFill>
            <a:effectLst/>
            <a:latin typeface="Alegreya Sans"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chemeClr val="tx2"/>
              </a:solidFill>
              <a:effectLst/>
              <a:latin typeface="Alegreya Sans" panose="00000500000000000000" pitchFamily="2" charset="0"/>
              <a:ea typeface="+mn-ea"/>
              <a:cs typeface="+mn-cs"/>
            </a:rPr>
            <a:t>Com ela você conseguirá calcular:</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a:solidFill>
                <a:srgbClr val="9285F9"/>
              </a:solidFill>
              <a:effectLst/>
              <a:latin typeface="Alegreya Sans" panose="00000500000000000000" pitchFamily="2" charset="0"/>
              <a:ea typeface="+mn-ea"/>
              <a:cs typeface="+mn-cs"/>
            </a:rPr>
            <a:t>Lucro</a:t>
          </a:r>
          <a:endParaRPr lang="pt-BR" sz="1100" b="1" baseline="0">
            <a:solidFill>
              <a:srgbClr val="9285F9"/>
            </a:solidFill>
            <a:effectLst/>
            <a:latin typeface="Alegreya Sans" panose="00000500000000000000" pitchFamily="2" charset="0"/>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Lucratividade</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Rentabilidade</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Prazo de Retorno do Investimento</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Necessidade de Capital de Giro</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Necessidade de Financiamento para Capital de Giro</a:t>
          </a:r>
          <a:endParaRPr lang="pt-BR" sz="1100" b="1">
            <a:solidFill>
              <a:srgbClr val="9285F9"/>
            </a:solidFill>
            <a:effectLst/>
            <a:latin typeface="Alegreya Sans" panose="00000500000000000000" pitchFamily="2" charset="0"/>
            <a:ea typeface="+mn-ea"/>
            <a:cs typeface="+mn-cs"/>
          </a:endParaRPr>
        </a:p>
      </xdr:txBody>
    </xdr:sp>
    <xdr:clientData/>
  </xdr:twoCellAnchor>
  <xdr:twoCellAnchor>
    <xdr:from>
      <xdr:col>10</xdr:col>
      <xdr:colOff>480695</xdr:colOff>
      <xdr:row>7</xdr:row>
      <xdr:rowOff>149225</xdr:rowOff>
    </xdr:from>
    <xdr:to>
      <xdr:col>19</xdr:col>
      <xdr:colOff>137795</xdr:colOff>
      <xdr:row>12</xdr:row>
      <xdr:rowOff>66675</xdr:rowOff>
    </xdr:to>
    <xdr:sp macro="" textlink="">
      <xdr:nvSpPr>
        <xdr:cNvPr id="9" name="CaixaDeTexto 8">
          <a:hlinkClick xmlns:r="http://schemas.openxmlformats.org/officeDocument/2006/relationships" r:id="rId2"/>
          <a:extLst>
            <a:ext uri="{FF2B5EF4-FFF2-40B4-BE49-F238E27FC236}">
              <a16:creationId xmlns:a16="http://schemas.microsoft.com/office/drawing/2014/main" id="{5004C953-8DEE-0E63-564F-9DC4C8FE25AA}"/>
            </a:ext>
          </a:extLst>
        </xdr:cNvPr>
        <xdr:cNvSpPr txBox="1"/>
      </xdr:nvSpPr>
      <xdr:spPr>
        <a:xfrm>
          <a:off x="6576695" y="1489075"/>
          <a:ext cx="5143500" cy="71120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0" baseline="0">
              <a:solidFill>
                <a:schemeClr val="bg1"/>
              </a:solidFill>
              <a:latin typeface="Alegreya Sans" panose="00000500000000000000" pitchFamily="2" charset="0"/>
            </a:rPr>
            <a:t>A primeira coisa a fazer é preencher as informações financeiras da sua empresa na guia de </a:t>
          </a:r>
          <a:r>
            <a:rPr lang="pt-BR" sz="1100" b="1" baseline="0">
              <a:solidFill>
                <a:schemeClr val="accent6"/>
              </a:solidFill>
              <a:latin typeface="Alegreya Sans" panose="00000500000000000000" pitchFamily="2" charset="0"/>
            </a:rPr>
            <a:t>DADOS. </a:t>
          </a:r>
          <a:r>
            <a:rPr lang="pt-BR" sz="1100" baseline="0">
              <a:solidFill>
                <a:schemeClr val="bg1"/>
              </a:solidFill>
              <a:latin typeface="Alegreya Sans" panose="00000500000000000000" pitchFamily="2" charset="0"/>
            </a:rPr>
            <a:t> Busque em seus controles finaceiros, como registros de venda, movimentações bancárias etc. </a:t>
          </a:r>
          <a:r>
            <a:rPr lang="pt-BR" sz="1100" b="1" baseline="0">
              <a:solidFill>
                <a:srgbClr val="FFF7BD"/>
              </a:solidFill>
              <a:latin typeface="Alegreya Sans" panose="00000500000000000000" pitchFamily="2" charset="0"/>
            </a:rPr>
            <a:t>É indispensável preencher todos os campos solicitados.</a:t>
          </a:r>
        </a:p>
      </xdr:txBody>
    </xdr:sp>
    <xdr:clientData/>
  </xdr:twoCellAnchor>
  <xdr:twoCellAnchor>
    <xdr:from>
      <xdr:col>7</xdr:col>
      <xdr:colOff>594996</xdr:colOff>
      <xdr:row>8</xdr:row>
      <xdr:rowOff>111125</xdr:rowOff>
    </xdr:from>
    <xdr:to>
      <xdr:col>10</xdr:col>
      <xdr:colOff>252095</xdr:colOff>
      <xdr:row>11</xdr:row>
      <xdr:rowOff>111125</xdr:rowOff>
    </xdr:to>
    <xdr:sp macro="" textlink="">
      <xdr:nvSpPr>
        <xdr:cNvPr id="10" name="CaixaDeTexto 9">
          <a:extLst>
            <a:ext uri="{FF2B5EF4-FFF2-40B4-BE49-F238E27FC236}">
              <a16:creationId xmlns:a16="http://schemas.microsoft.com/office/drawing/2014/main" id="{E60C803B-1D3B-4558-8C0F-25B0F2FB4638}"/>
            </a:ext>
          </a:extLst>
        </xdr:cNvPr>
        <xdr:cNvSpPr txBox="1"/>
      </xdr:nvSpPr>
      <xdr:spPr>
        <a:xfrm>
          <a:off x="4862196" y="1609725"/>
          <a:ext cx="1485899" cy="4762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1:</a:t>
          </a:r>
        </a:p>
      </xdr:txBody>
    </xdr:sp>
    <xdr:clientData/>
  </xdr:twoCellAnchor>
  <xdr:twoCellAnchor>
    <xdr:from>
      <xdr:col>10</xdr:col>
      <xdr:colOff>480695</xdr:colOff>
      <xdr:row>13</xdr:row>
      <xdr:rowOff>66675</xdr:rowOff>
    </xdr:from>
    <xdr:to>
      <xdr:col>19</xdr:col>
      <xdr:colOff>137795</xdr:colOff>
      <xdr:row>17</xdr:row>
      <xdr:rowOff>149225</xdr:rowOff>
    </xdr:to>
    <xdr:sp macro="" textlink="">
      <xdr:nvSpPr>
        <xdr:cNvPr id="11" name="CaixaDeTexto 10">
          <a:hlinkClick xmlns:r="http://schemas.openxmlformats.org/officeDocument/2006/relationships" r:id="rId3"/>
          <a:extLst>
            <a:ext uri="{FF2B5EF4-FFF2-40B4-BE49-F238E27FC236}">
              <a16:creationId xmlns:a16="http://schemas.microsoft.com/office/drawing/2014/main" id="{6A7C0DC4-3F9D-4235-8954-06E0F0FE3A02}"/>
            </a:ext>
          </a:extLst>
        </xdr:cNvPr>
        <xdr:cNvSpPr txBox="1"/>
      </xdr:nvSpPr>
      <xdr:spPr>
        <a:xfrm>
          <a:off x="6576695" y="2359025"/>
          <a:ext cx="5143500" cy="71755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0" baseline="0">
              <a:solidFill>
                <a:schemeClr val="bg1"/>
              </a:solidFill>
              <a:latin typeface="Alegreya Sans" panose="00000500000000000000" pitchFamily="2" charset="0"/>
            </a:rPr>
            <a:t>Em seguida, vá para a guia de  </a:t>
          </a:r>
          <a:r>
            <a:rPr lang="pt-BR" sz="1100" b="1" baseline="0">
              <a:solidFill>
                <a:schemeClr val="accent6"/>
              </a:solidFill>
              <a:latin typeface="Alegreya Sans" panose="00000500000000000000" pitchFamily="2" charset="0"/>
            </a:rPr>
            <a:t>FLUXO PROJETADO </a:t>
          </a:r>
          <a:r>
            <a:rPr lang="pt-BR" sz="1100" b="0" baseline="0">
              <a:solidFill>
                <a:schemeClr val="bg1"/>
              </a:solidFill>
              <a:latin typeface="Alegreya Sans" panose="00000500000000000000" pitchFamily="2" charset="0"/>
            </a:rPr>
            <a:t>e lance o saldo em caixa da empresa, investimentos, financiamentos e dívidas parceladas da empresa.</a:t>
          </a:r>
        </a:p>
      </xdr:txBody>
    </xdr:sp>
    <xdr:clientData/>
  </xdr:twoCellAnchor>
  <xdr:twoCellAnchor>
    <xdr:from>
      <xdr:col>7</xdr:col>
      <xdr:colOff>594996</xdr:colOff>
      <xdr:row>14</xdr:row>
      <xdr:rowOff>28575</xdr:rowOff>
    </xdr:from>
    <xdr:to>
      <xdr:col>10</xdr:col>
      <xdr:colOff>252095</xdr:colOff>
      <xdr:row>17</xdr:row>
      <xdr:rowOff>66675</xdr:rowOff>
    </xdr:to>
    <xdr:sp macro="" textlink="">
      <xdr:nvSpPr>
        <xdr:cNvPr id="12" name="CaixaDeTexto 11">
          <a:extLst>
            <a:ext uri="{FF2B5EF4-FFF2-40B4-BE49-F238E27FC236}">
              <a16:creationId xmlns:a16="http://schemas.microsoft.com/office/drawing/2014/main" id="{F732E419-C18F-4B14-997E-9C19417AEAB2}"/>
            </a:ext>
          </a:extLst>
        </xdr:cNvPr>
        <xdr:cNvSpPr txBox="1"/>
      </xdr:nvSpPr>
      <xdr:spPr>
        <a:xfrm>
          <a:off x="4862196" y="2479675"/>
          <a:ext cx="1485899" cy="5143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2:</a:t>
          </a:r>
        </a:p>
      </xdr:txBody>
    </xdr:sp>
    <xdr:clientData/>
  </xdr:twoCellAnchor>
  <xdr:twoCellAnchor>
    <xdr:from>
      <xdr:col>10</xdr:col>
      <xdr:colOff>480695</xdr:colOff>
      <xdr:row>19</xdr:row>
      <xdr:rowOff>28575</xdr:rowOff>
    </xdr:from>
    <xdr:to>
      <xdr:col>19</xdr:col>
      <xdr:colOff>137795</xdr:colOff>
      <xdr:row>23</xdr:row>
      <xdr:rowOff>66675</xdr:rowOff>
    </xdr:to>
    <xdr:sp macro="" textlink="">
      <xdr:nvSpPr>
        <xdr:cNvPr id="13" name="CaixaDeTexto 12">
          <a:hlinkClick xmlns:r="http://schemas.openxmlformats.org/officeDocument/2006/relationships" r:id="rId4"/>
          <a:extLst>
            <a:ext uri="{FF2B5EF4-FFF2-40B4-BE49-F238E27FC236}">
              <a16:creationId xmlns:a16="http://schemas.microsoft.com/office/drawing/2014/main" id="{D6D0E3D1-44E5-437F-9CBB-84669846EE77}"/>
            </a:ext>
          </a:extLst>
        </xdr:cNvPr>
        <xdr:cNvSpPr txBox="1"/>
      </xdr:nvSpPr>
      <xdr:spPr>
        <a:xfrm>
          <a:off x="6576695" y="3273425"/>
          <a:ext cx="5143500" cy="67310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aseline="0">
              <a:solidFill>
                <a:schemeClr val="bg1"/>
              </a:solidFill>
              <a:latin typeface="Alegreya Sans" panose="00000500000000000000" pitchFamily="2" charset="0"/>
            </a:rPr>
            <a:t>Com todas as informações devidamente inseridas, você poderá avaliar, na guia </a:t>
          </a:r>
          <a:r>
            <a:rPr lang="pt-BR" sz="1100" b="1" baseline="0">
              <a:solidFill>
                <a:schemeClr val="accent6"/>
              </a:solidFill>
              <a:latin typeface="Alegreya Sans" panose="00000500000000000000" pitchFamily="2" charset="0"/>
            </a:rPr>
            <a:t>RESULTADO</a:t>
          </a:r>
          <a:r>
            <a:rPr lang="pt-BR" sz="1100" baseline="0">
              <a:solidFill>
                <a:schemeClr val="bg1"/>
              </a:solidFill>
              <a:latin typeface="Alegreya Sans" panose="00000500000000000000" pitchFamily="2" charset="0"/>
            </a:rPr>
            <a:t>, a Rentabilidade calculada, Lucratividade e outros indicadores financeiros.</a:t>
          </a:r>
        </a:p>
      </xdr:txBody>
    </xdr:sp>
    <xdr:clientData/>
  </xdr:twoCellAnchor>
  <xdr:twoCellAnchor>
    <xdr:from>
      <xdr:col>7</xdr:col>
      <xdr:colOff>594996</xdr:colOff>
      <xdr:row>19</xdr:row>
      <xdr:rowOff>111125</xdr:rowOff>
    </xdr:from>
    <xdr:to>
      <xdr:col>10</xdr:col>
      <xdr:colOff>252095</xdr:colOff>
      <xdr:row>22</xdr:row>
      <xdr:rowOff>149225</xdr:rowOff>
    </xdr:to>
    <xdr:sp macro="" textlink="">
      <xdr:nvSpPr>
        <xdr:cNvPr id="14" name="CaixaDeTexto 13">
          <a:extLst>
            <a:ext uri="{FF2B5EF4-FFF2-40B4-BE49-F238E27FC236}">
              <a16:creationId xmlns:a16="http://schemas.microsoft.com/office/drawing/2014/main" id="{DB0F9939-671F-4502-8F39-98C75B758ABD}"/>
            </a:ext>
          </a:extLst>
        </xdr:cNvPr>
        <xdr:cNvSpPr txBox="1"/>
      </xdr:nvSpPr>
      <xdr:spPr>
        <a:xfrm>
          <a:off x="4862196" y="3355975"/>
          <a:ext cx="1485899" cy="5143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3:</a:t>
          </a:r>
        </a:p>
      </xdr:txBody>
    </xdr:sp>
    <xdr:clientData/>
  </xdr:twoCellAnchor>
  <xdr:twoCellAnchor>
    <xdr:from>
      <xdr:col>10</xdr:col>
      <xdr:colOff>480695</xdr:colOff>
      <xdr:row>24</xdr:row>
      <xdr:rowOff>111125</xdr:rowOff>
    </xdr:from>
    <xdr:to>
      <xdr:col>19</xdr:col>
      <xdr:colOff>137795</xdr:colOff>
      <xdr:row>29</xdr:row>
      <xdr:rowOff>28575</xdr:rowOff>
    </xdr:to>
    <xdr:sp macro="" textlink="">
      <xdr:nvSpPr>
        <xdr:cNvPr id="15" name="CaixaDeTexto 14">
          <a:hlinkClick xmlns:r="http://schemas.openxmlformats.org/officeDocument/2006/relationships" r:id="rId5"/>
          <a:extLst>
            <a:ext uri="{FF2B5EF4-FFF2-40B4-BE49-F238E27FC236}">
              <a16:creationId xmlns:a16="http://schemas.microsoft.com/office/drawing/2014/main" id="{ECE326DF-9395-4753-9E28-B5CDE572246E}"/>
            </a:ext>
          </a:extLst>
        </xdr:cNvPr>
        <xdr:cNvSpPr txBox="1"/>
      </xdr:nvSpPr>
      <xdr:spPr>
        <a:xfrm>
          <a:off x="6576695" y="4149725"/>
          <a:ext cx="5143500" cy="71120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0" baseline="0">
              <a:solidFill>
                <a:schemeClr val="bg1"/>
              </a:solidFill>
              <a:latin typeface="Alegreya Sans" panose="00000500000000000000" pitchFamily="2" charset="0"/>
            </a:rPr>
            <a:t>Utilize a sessão </a:t>
          </a:r>
          <a:r>
            <a:rPr lang="pt-BR" sz="1100" b="1" baseline="0">
              <a:solidFill>
                <a:schemeClr val="accent6"/>
              </a:solidFill>
              <a:latin typeface="Alegreya Sans" panose="00000500000000000000" pitchFamily="2" charset="0"/>
            </a:rPr>
            <a:t>GARANTIAS</a:t>
          </a:r>
          <a:r>
            <a:rPr lang="pt-BR" sz="1100" b="0" baseline="0">
              <a:solidFill>
                <a:schemeClr val="bg1"/>
              </a:solidFill>
              <a:latin typeface="Alegreya Sans" panose="00000500000000000000" pitchFamily="2" charset="0"/>
            </a:rPr>
            <a:t> para avaliar o quanto de garantia real você necessita para realizar uma operação de crédito com uso do FAMPE.</a:t>
          </a:r>
        </a:p>
      </xdr:txBody>
    </xdr:sp>
    <xdr:clientData/>
  </xdr:twoCellAnchor>
  <xdr:twoCellAnchor>
    <xdr:from>
      <xdr:col>7</xdr:col>
      <xdr:colOff>594996</xdr:colOff>
      <xdr:row>25</xdr:row>
      <xdr:rowOff>66675</xdr:rowOff>
    </xdr:from>
    <xdr:to>
      <xdr:col>10</xdr:col>
      <xdr:colOff>252095</xdr:colOff>
      <xdr:row>28</xdr:row>
      <xdr:rowOff>66675</xdr:rowOff>
    </xdr:to>
    <xdr:sp macro="" textlink="">
      <xdr:nvSpPr>
        <xdr:cNvPr id="16" name="CaixaDeTexto 15">
          <a:extLst>
            <a:ext uri="{FF2B5EF4-FFF2-40B4-BE49-F238E27FC236}">
              <a16:creationId xmlns:a16="http://schemas.microsoft.com/office/drawing/2014/main" id="{DA5807D6-9057-48C4-874C-6BAF19E69E99}"/>
            </a:ext>
          </a:extLst>
        </xdr:cNvPr>
        <xdr:cNvSpPr txBox="1"/>
      </xdr:nvSpPr>
      <xdr:spPr>
        <a:xfrm>
          <a:off x="4862196" y="4264025"/>
          <a:ext cx="1485899" cy="4762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4:</a:t>
          </a:r>
        </a:p>
      </xdr:txBody>
    </xdr:sp>
    <xdr:clientData/>
  </xdr:twoCellAnchor>
  <xdr:twoCellAnchor>
    <xdr:from>
      <xdr:col>4</xdr:col>
      <xdr:colOff>0</xdr:colOff>
      <xdr:row>0</xdr:row>
      <xdr:rowOff>99060</xdr:rowOff>
    </xdr:from>
    <xdr:to>
      <xdr:col>5</xdr:col>
      <xdr:colOff>582208</xdr:colOff>
      <xdr:row>3</xdr:row>
      <xdr:rowOff>45720</xdr:rowOff>
    </xdr:to>
    <xdr:sp macro="" textlink="">
      <xdr:nvSpPr>
        <xdr:cNvPr id="19" name="Gráfico 10">
          <a:hlinkClick xmlns:r="http://schemas.openxmlformats.org/officeDocument/2006/relationships" r:id="rId2"/>
          <a:extLst>
            <a:ext uri="{FF2B5EF4-FFF2-40B4-BE49-F238E27FC236}">
              <a16:creationId xmlns:a16="http://schemas.microsoft.com/office/drawing/2014/main" id="{526CF343-4838-497D-A6FA-0E0A3D2F28CD}"/>
            </a:ext>
          </a:extLst>
        </xdr:cNvPr>
        <xdr:cNvSpPr/>
      </xdr:nvSpPr>
      <xdr:spPr>
        <a:xfrm>
          <a:off x="2438400" y="99060"/>
          <a:ext cx="119180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5</xdr:col>
      <xdr:colOff>518160</xdr:colOff>
      <xdr:row>0</xdr:row>
      <xdr:rowOff>99060</xdr:rowOff>
    </xdr:from>
    <xdr:to>
      <xdr:col>7</xdr:col>
      <xdr:colOff>498388</xdr:colOff>
      <xdr:row>3</xdr:row>
      <xdr:rowOff>45720</xdr:rowOff>
    </xdr:to>
    <xdr:sp macro="" textlink="">
      <xdr:nvSpPr>
        <xdr:cNvPr id="20" name="Gráfico 10">
          <a:hlinkClick xmlns:r="http://schemas.openxmlformats.org/officeDocument/2006/relationships" r:id="rId3"/>
          <a:extLst>
            <a:ext uri="{FF2B5EF4-FFF2-40B4-BE49-F238E27FC236}">
              <a16:creationId xmlns:a16="http://schemas.microsoft.com/office/drawing/2014/main" id="{A054B242-9E21-4141-BC9C-8B94A7E4C8C8}"/>
            </a:ext>
          </a:extLst>
        </xdr:cNvPr>
        <xdr:cNvSpPr/>
      </xdr:nvSpPr>
      <xdr:spPr>
        <a:xfrm>
          <a:off x="3566160" y="99060"/>
          <a:ext cx="119942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7</xdr:col>
      <xdr:colOff>434340</xdr:colOff>
      <xdr:row>0</xdr:row>
      <xdr:rowOff>99060</xdr:rowOff>
    </xdr:from>
    <xdr:to>
      <xdr:col>9</xdr:col>
      <xdr:colOff>414568</xdr:colOff>
      <xdr:row>3</xdr:row>
      <xdr:rowOff>45720</xdr:rowOff>
    </xdr:to>
    <xdr:sp macro="" textlink="">
      <xdr:nvSpPr>
        <xdr:cNvPr id="21" name="Gráfico 10">
          <a:hlinkClick xmlns:r="http://schemas.openxmlformats.org/officeDocument/2006/relationships" r:id="rId4"/>
          <a:extLst>
            <a:ext uri="{FF2B5EF4-FFF2-40B4-BE49-F238E27FC236}">
              <a16:creationId xmlns:a16="http://schemas.microsoft.com/office/drawing/2014/main" id="{A7B2C8A3-501D-4F03-B1DF-F2FC1E258795}"/>
            </a:ext>
          </a:extLst>
        </xdr:cNvPr>
        <xdr:cNvSpPr/>
      </xdr:nvSpPr>
      <xdr:spPr>
        <a:xfrm>
          <a:off x="4701540" y="99060"/>
          <a:ext cx="119942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9</xdr:col>
      <xdr:colOff>350520</xdr:colOff>
      <xdr:row>0</xdr:row>
      <xdr:rowOff>99060</xdr:rowOff>
    </xdr:from>
    <xdr:to>
      <xdr:col>11</xdr:col>
      <xdr:colOff>323128</xdr:colOff>
      <xdr:row>3</xdr:row>
      <xdr:rowOff>45720</xdr:rowOff>
    </xdr:to>
    <xdr:sp macro="" textlink="">
      <xdr:nvSpPr>
        <xdr:cNvPr id="22" name="Gráfico 10">
          <a:hlinkClick xmlns:r="http://schemas.openxmlformats.org/officeDocument/2006/relationships" r:id="rId5"/>
          <a:extLst>
            <a:ext uri="{FF2B5EF4-FFF2-40B4-BE49-F238E27FC236}">
              <a16:creationId xmlns:a16="http://schemas.microsoft.com/office/drawing/2014/main" id="{DE2E02CD-54C5-40C4-95A0-3E7755BE805E}"/>
            </a:ext>
          </a:extLst>
        </xdr:cNvPr>
        <xdr:cNvSpPr/>
      </xdr:nvSpPr>
      <xdr:spPr>
        <a:xfrm>
          <a:off x="5836920" y="99060"/>
          <a:ext cx="119180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2</xdr:col>
      <xdr:colOff>232577</xdr:colOff>
      <xdr:row>31</xdr:row>
      <xdr:rowOff>67502</xdr:rowOff>
    </xdr:from>
    <xdr:to>
      <xdr:col>17</xdr:col>
      <xdr:colOff>72887</xdr:colOff>
      <xdr:row>36</xdr:row>
      <xdr:rowOff>152399</xdr:rowOff>
    </xdr:to>
    <xdr:sp macro="" textlink="">
      <xdr:nvSpPr>
        <xdr:cNvPr id="2" name="CaixaDeTexto 1">
          <a:extLst>
            <a:ext uri="{FF2B5EF4-FFF2-40B4-BE49-F238E27FC236}">
              <a16:creationId xmlns:a16="http://schemas.microsoft.com/office/drawing/2014/main" id="{07432D92-8404-4F99-8F96-EE64A77AE861}"/>
            </a:ext>
          </a:extLst>
        </xdr:cNvPr>
        <xdr:cNvSpPr txBox="1"/>
      </xdr:nvSpPr>
      <xdr:spPr>
        <a:xfrm>
          <a:off x="1451777" y="5229224"/>
          <a:ext cx="8984310" cy="880027"/>
        </a:xfrm>
        <a:prstGeom prst="rect">
          <a:avLst/>
        </a:prstGeom>
        <a:solidFill>
          <a:schemeClr val="bg1"/>
        </a:solidFill>
        <a:ln w="952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400">
              <a:solidFill>
                <a:schemeClr val="tx2"/>
              </a:solidFill>
              <a:effectLst/>
              <a:latin typeface="Alegreya Sans" panose="00000500000000000000" pitchFamily="2" charset="0"/>
              <a:ea typeface="+mn-ea"/>
              <a:cs typeface="+mn-cs"/>
            </a:rPr>
            <a:t>Você encontrará uma nota explicativa complementar com conceitos e exemplos,</a:t>
          </a:r>
          <a:r>
            <a:rPr lang="pt-BR" sz="1400" baseline="0">
              <a:solidFill>
                <a:schemeClr val="tx2"/>
              </a:solidFill>
              <a:effectLst/>
              <a:latin typeface="Alegreya Sans" panose="00000500000000000000" pitchFamily="2" charset="0"/>
              <a:ea typeface="+mn-ea"/>
              <a:cs typeface="+mn-cs"/>
            </a:rPr>
            <a:t> </a:t>
          </a:r>
          <a:r>
            <a:rPr lang="pt-BR" sz="1400" u="sng" baseline="0">
              <a:solidFill>
                <a:schemeClr val="tx2"/>
              </a:solidFill>
              <a:effectLst/>
              <a:latin typeface="Alegreya Sans" panose="00000500000000000000" pitchFamily="2" charset="0"/>
              <a:ea typeface="+mn-ea"/>
              <a:cs typeface="+mn-cs"/>
            </a:rPr>
            <a:t>n</a:t>
          </a:r>
          <a:r>
            <a:rPr lang="pt-BR" sz="1400" u="sng">
              <a:solidFill>
                <a:schemeClr val="tx2"/>
              </a:solidFill>
              <a:effectLst/>
              <a:latin typeface="Alegreya Sans" panose="00000500000000000000" pitchFamily="2" charset="0"/>
              <a:ea typeface="+mn-ea"/>
              <a:cs typeface="+mn-cs"/>
            </a:rPr>
            <a:t>o canto superior direito de algumas células</a:t>
          </a:r>
          <a:r>
            <a:rPr lang="pt-BR" sz="1400">
              <a:solidFill>
                <a:schemeClr val="tx2"/>
              </a:solidFill>
              <a:effectLst/>
              <a:latin typeface="Alegreya Sans" panose="00000500000000000000" pitchFamily="2" charset="0"/>
              <a:ea typeface="+mn-ea"/>
              <a:cs typeface="+mn-cs"/>
            </a:rPr>
            <a:t>.</a:t>
          </a:r>
          <a:endParaRPr lang="pt-BR" sz="1100">
            <a:solidFill>
              <a:schemeClr val="tx2"/>
            </a:solidFill>
            <a:effectLst/>
            <a:latin typeface="Alegreya Sans" panose="00000500000000000000" pitchFamily="2" charset="0"/>
            <a:ea typeface="+mn-ea"/>
            <a:cs typeface="+mn-cs"/>
          </a:endParaRPr>
        </a:p>
      </xdr:txBody>
    </xdr:sp>
    <xdr:clientData/>
  </xdr:twoCellAnchor>
  <xdr:twoCellAnchor editAs="oneCell">
    <xdr:from>
      <xdr:col>7</xdr:col>
      <xdr:colOff>421002</xdr:colOff>
      <xdr:row>33</xdr:row>
      <xdr:rowOff>151487</xdr:rowOff>
    </xdr:from>
    <xdr:to>
      <xdr:col>12</xdr:col>
      <xdr:colOff>307694</xdr:colOff>
      <xdr:row>35</xdr:row>
      <xdr:rowOff>115500</xdr:rowOff>
    </xdr:to>
    <xdr:pic>
      <xdr:nvPicPr>
        <xdr:cNvPr id="4" name="Imagem 3">
          <a:extLst>
            <a:ext uri="{FF2B5EF4-FFF2-40B4-BE49-F238E27FC236}">
              <a16:creationId xmlns:a16="http://schemas.microsoft.com/office/drawing/2014/main" id="{8A59FC3C-67AA-2447-ED65-363643B41366}"/>
            </a:ext>
          </a:extLst>
        </xdr:cNvPr>
        <xdr:cNvPicPr>
          <a:picLocks noChangeAspect="1"/>
        </xdr:cNvPicPr>
      </xdr:nvPicPr>
      <xdr:blipFill>
        <a:blip xmlns:r="http://schemas.openxmlformats.org/officeDocument/2006/relationships" r:embed="rId6"/>
        <a:stretch>
          <a:fillRect/>
        </a:stretch>
      </xdr:blipFill>
      <xdr:spPr>
        <a:xfrm>
          <a:off x="4688202" y="5631261"/>
          <a:ext cx="2934692" cy="282065"/>
        </a:xfrm>
        <a:prstGeom prst="rect">
          <a:avLst/>
        </a:prstGeom>
        <a:ln>
          <a:solidFill>
            <a:schemeClr val="bg1"/>
          </a:solidFill>
        </a:ln>
      </xdr:spPr>
    </xdr:pic>
    <xdr:clientData/>
  </xdr:twoCellAnchor>
  <xdr:twoCellAnchor editAs="oneCell">
    <xdr:from>
      <xdr:col>12</xdr:col>
      <xdr:colOff>232867</xdr:colOff>
      <xdr:row>32</xdr:row>
      <xdr:rowOff>109785</xdr:rowOff>
    </xdr:from>
    <xdr:to>
      <xdr:col>13</xdr:col>
      <xdr:colOff>72734</xdr:colOff>
      <xdr:row>35</xdr:row>
      <xdr:rowOff>79512</xdr:rowOff>
    </xdr:to>
    <xdr:pic>
      <xdr:nvPicPr>
        <xdr:cNvPr id="30" name="Gráfico 29" descr="Seta: curva no sentido horário com preenchimento sólido">
          <a:extLst>
            <a:ext uri="{FF2B5EF4-FFF2-40B4-BE49-F238E27FC236}">
              <a16:creationId xmlns:a16="http://schemas.microsoft.com/office/drawing/2014/main" id="{1A552025-EE73-D079-AAB7-67C39592B2A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8"/>
            </a:ext>
          </a:extLst>
        </a:blip>
        <a:stretch>
          <a:fillRect/>
        </a:stretch>
      </xdr:blipFill>
      <xdr:spPr>
        <a:xfrm rot="16200000">
          <a:off x="7549398" y="5429202"/>
          <a:ext cx="446805" cy="449467"/>
        </a:xfrm>
        <a:prstGeom prst="rect">
          <a:avLst/>
        </a:prstGeom>
      </xdr:spPr>
    </xdr:pic>
    <xdr:clientData/>
  </xdr:twoCellAnchor>
  <xdr:twoCellAnchor editAs="oneCell">
    <xdr:from>
      <xdr:col>0</xdr:col>
      <xdr:colOff>367668</xdr:colOff>
      <xdr:row>0</xdr:row>
      <xdr:rowOff>60960</xdr:rowOff>
    </xdr:from>
    <xdr:to>
      <xdr:col>1</xdr:col>
      <xdr:colOff>510747</xdr:colOff>
      <xdr:row>3</xdr:row>
      <xdr:rowOff>80010</xdr:rowOff>
    </xdr:to>
    <xdr:pic>
      <xdr:nvPicPr>
        <xdr:cNvPr id="5" name="Imagem 4">
          <a:extLst>
            <a:ext uri="{FF2B5EF4-FFF2-40B4-BE49-F238E27FC236}">
              <a16:creationId xmlns:a16="http://schemas.microsoft.com/office/drawing/2014/main" id="{29C60BF2-424B-55F1-4BE7-2896A56633A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67668" y="60960"/>
          <a:ext cx="752679" cy="4991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632460</xdr:colOff>
      <xdr:row>0</xdr:row>
      <xdr:rowOff>110490</xdr:rowOff>
    </xdr:from>
    <xdr:to>
      <xdr:col>10</xdr:col>
      <xdr:colOff>1013187</xdr:colOff>
      <xdr:row>3</xdr:row>
      <xdr:rowOff>158656</xdr:rowOff>
    </xdr:to>
    <xdr:sp macro="" textlink="">
      <xdr:nvSpPr>
        <xdr:cNvPr id="9" name="Forma Livre 18">
          <a:extLst>
            <a:ext uri="{FF2B5EF4-FFF2-40B4-BE49-F238E27FC236}">
              <a16:creationId xmlns:a16="http://schemas.microsoft.com/office/drawing/2014/main" id="{85A992A6-C0C4-4357-AC01-3E3EB9D4E47A}"/>
            </a:ext>
          </a:extLst>
        </xdr:cNvPr>
        <xdr:cNvSpPr/>
      </xdr:nvSpPr>
      <xdr:spPr>
        <a:xfrm>
          <a:off x="5036820" y="110490"/>
          <a:ext cx="12100287" cy="52822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457531</xdr:colOff>
      <xdr:row>6</xdr:row>
      <xdr:rowOff>244253</xdr:rowOff>
    </xdr:from>
    <xdr:to>
      <xdr:col>1</xdr:col>
      <xdr:colOff>2807805</xdr:colOff>
      <xdr:row>8</xdr:row>
      <xdr:rowOff>82827</xdr:rowOff>
    </xdr:to>
    <xdr:sp macro="" textlink="">
      <xdr:nvSpPr>
        <xdr:cNvPr id="2" name="Texto Explicativo: Linha Dobrada Dupla com Ênfase 1">
          <a:extLst>
            <a:ext uri="{FF2B5EF4-FFF2-40B4-BE49-F238E27FC236}">
              <a16:creationId xmlns:a16="http://schemas.microsoft.com/office/drawing/2014/main" id="{EB17D310-2CCC-B5D7-07B6-72D148979D03}"/>
            </a:ext>
          </a:extLst>
        </xdr:cNvPr>
        <xdr:cNvSpPr/>
      </xdr:nvSpPr>
      <xdr:spPr>
        <a:xfrm>
          <a:off x="714292" y="1113927"/>
          <a:ext cx="2350274" cy="327248"/>
        </a:xfrm>
        <a:prstGeom prst="accentCallout3">
          <a:avLst>
            <a:gd name="adj1" fmla="val 18750"/>
            <a:gd name="adj2" fmla="val 102579"/>
            <a:gd name="adj3" fmla="val 13708"/>
            <a:gd name="adj4" fmla="val 110167"/>
            <a:gd name="adj5" fmla="val 22662"/>
            <a:gd name="adj6" fmla="val 123605"/>
            <a:gd name="adj7" fmla="val 23609"/>
            <a:gd name="adj8" fmla="val 157331"/>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a:solidFill>
                <a:schemeClr val="tx2"/>
              </a:solidFill>
            </a:rPr>
            <a:t>Para começar, informe a</a:t>
          </a:r>
          <a:r>
            <a:rPr lang="pt-BR" sz="1100" baseline="0">
              <a:solidFill>
                <a:schemeClr val="tx2"/>
              </a:solidFill>
            </a:rPr>
            <a:t> sua receita. </a:t>
          </a:r>
          <a:endParaRPr lang="pt-BR" sz="1100">
            <a:solidFill>
              <a:schemeClr val="tx2"/>
            </a:solidFill>
          </a:endParaRPr>
        </a:p>
      </xdr:txBody>
    </xdr:sp>
    <xdr:clientData/>
  </xdr:twoCellAnchor>
  <xdr:twoCellAnchor>
    <xdr:from>
      <xdr:col>1</xdr:col>
      <xdr:colOff>203750</xdr:colOff>
      <xdr:row>8</xdr:row>
      <xdr:rowOff>197128</xdr:rowOff>
    </xdr:from>
    <xdr:to>
      <xdr:col>1</xdr:col>
      <xdr:colOff>3602934</xdr:colOff>
      <xdr:row>14</xdr:row>
      <xdr:rowOff>24848</xdr:rowOff>
    </xdr:to>
    <xdr:sp macro="" textlink="">
      <xdr:nvSpPr>
        <xdr:cNvPr id="3" name="Texto Explicativo: Linha Dobrada Dupla com Ênfase 2">
          <a:extLst>
            <a:ext uri="{FF2B5EF4-FFF2-40B4-BE49-F238E27FC236}">
              <a16:creationId xmlns:a16="http://schemas.microsoft.com/office/drawing/2014/main" id="{265FDF72-E6BF-452C-863C-D36CA7405822}"/>
            </a:ext>
          </a:extLst>
        </xdr:cNvPr>
        <xdr:cNvSpPr/>
      </xdr:nvSpPr>
      <xdr:spPr>
        <a:xfrm flipH="1">
          <a:off x="460511" y="1555476"/>
          <a:ext cx="3399184" cy="979002"/>
        </a:xfrm>
        <a:prstGeom prst="accentCallout3">
          <a:avLst>
            <a:gd name="adj1" fmla="val 28423"/>
            <a:gd name="adj2" fmla="val 724"/>
            <a:gd name="adj3" fmla="val 25290"/>
            <a:gd name="adj4" fmla="val -6194"/>
            <a:gd name="adj5" fmla="val -1425"/>
            <a:gd name="adj6" fmla="val -9675"/>
            <a:gd name="adj7" fmla="val -2552"/>
            <a:gd name="adj8" fmla="val -17149"/>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b="1">
              <a:solidFill>
                <a:schemeClr val="tx2"/>
              </a:solidFill>
            </a:rPr>
            <a:t>Para um comércio</a:t>
          </a:r>
          <a:r>
            <a:rPr lang="pt-BR" sz="1100">
              <a:solidFill>
                <a:schemeClr val="tx2"/>
              </a:solidFill>
            </a:rPr>
            <a:t>, o 'Custo com mercadorias' é o valor do custo de aquisição das mercadorias vendidas.</a:t>
          </a:r>
        </a:p>
        <a:p>
          <a:pPr algn="l"/>
          <a:r>
            <a:rPr lang="pt-BR" sz="1100" b="1">
              <a:solidFill>
                <a:schemeClr val="tx2"/>
              </a:solidFill>
            </a:rPr>
            <a:t>Para serviços prestados</a:t>
          </a:r>
          <a:r>
            <a:rPr lang="pt-BR" sz="1100">
              <a:solidFill>
                <a:schemeClr val="tx2"/>
              </a:solidFill>
            </a:rPr>
            <a:t>, este é o valor do custo de aquisição das mercadorias utilizadas na prestação dos serviços vendidos.</a:t>
          </a:r>
        </a:p>
      </xdr:txBody>
    </xdr:sp>
    <xdr:clientData/>
  </xdr:twoCellAnchor>
  <xdr:twoCellAnchor>
    <xdr:from>
      <xdr:col>6</xdr:col>
      <xdr:colOff>47621</xdr:colOff>
      <xdr:row>13</xdr:row>
      <xdr:rowOff>161924</xdr:rowOff>
    </xdr:from>
    <xdr:to>
      <xdr:col>9</xdr:col>
      <xdr:colOff>781050</xdr:colOff>
      <xdr:row>19</xdr:row>
      <xdr:rowOff>19049</xdr:rowOff>
    </xdr:to>
    <xdr:sp macro="" textlink="">
      <xdr:nvSpPr>
        <xdr:cNvPr id="4" name="Texto Explicativo: Linha Dobrada Dupla com Ênfase 3">
          <a:extLst>
            <a:ext uri="{FF2B5EF4-FFF2-40B4-BE49-F238E27FC236}">
              <a16:creationId xmlns:a16="http://schemas.microsoft.com/office/drawing/2014/main" id="{C12D9C5B-8F5A-4142-BAD4-D6F201DB6856}"/>
            </a:ext>
          </a:extLst>
        </xdr:cNvPr>
        <xdr:cNvSpPr/>
      </xdr:nvSpPr>
      <xdr:spPr>
        <a:xfrm flipH="1">
          <a:off x="10744196" y="2466974"/>
          <a:ext cx="4286254" cy="828675"/>
        </a:xfrm>
        <a:prstGeom prst="accentCallout3">
          <a:avLst>
            <a:gd name="adj1" fmla="val 24126"/>
            <a:gd name="adj2" fmla="val 100122"/>
            <a:gd name="adj3" fmla="val 20558"/>
            <a:gd name="adj4" fmla="val 105081"/>
            <a:gd name="adj5" fmla="val -42754"/>
            <a:gd name="adj6" fmla="val 116011"/>
            <a:gd name="adj7" fmla="val -44907"/>
            <a:gd name="adj8" fmla="val 122933"/>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1">
              <a:solidFill>
                <a:schemeClr val="tx2"/>
              </a:solidFill>
            </a:rPr>
            <a:t>% DA RECEITA</a:t>
          </a:r>
          <a:r>
            <a:rPr lang="pt-BR" sz="1100" b="1" baseline="0">
              <a:solidFill>
                <a:schemeClr val="tx2"/>
              </a:solidFill>
            </a:rPr>
            <a:t> TOTAL: </a:t>
          </a:r>
          <a:r>
            <a:rPr lang="pt-BR" sz="1100" b="0" baseline="0">
              <a:solidFill>
                <a:schemeClr val="tx2"/>
              </a:solidFill>
            </a:rPr>
            <a:t>informe o p</a:t>
          </a:r>
          <a:r>
            <a:rPr lang="pt-BR" sz="1100" baseline="0">
              <a:solidFill>
                <a:schemeClr val="tx2"/>
              </a:solidFill>
            </a:rPr>
            <a:t>ercentual das vendas sobre o qual incide cada taxa de custo variável. </a:t>
          </a:r>
          <a:r>
            <a:rPr lang="pt-BR" sz="1000" baseline="0">
              <a:solidFill>
                <a:schemeClr val="accent1"/>
              </a:solidFill>
            </a:rPr>
            <a:t>Exemplo: se metade das suas vendas são no cartão de débito, preencha </a:t>
          </a:r>
          <a:r>
            <a:rPr lang="pt-BR" sz="1100" b="0" i="1" baseline="0">
              <a:solidFill>
                <a:schemeClr val="tx1">
                  <a:lumMod val="50000"/>
                  <a:lumOff val="50000"/>
                </a:schemeClr>
              </a:solidFill>
            </a:rPr>
            <a:t>50% </a:t>
          </a:r>
          <a:r>
            <a:rPr lang="pt-BR" sz="1000" baseline="0">
              <a:solidFill>
                <a:schemeClr val="accent1"/>
              </a:solidFill>
              <a:latin typeface="+mn-lt"/>
              <a:ea typeface="+mn-ea"/>
              <a:cs typeface="+mn-cs"/>
            </a:rPr>
            <a:t>na linha "Taxa de cartão de débito".</a:t>
          </a:r>
        </a:p>
      </xdr:txBody>
    </xdr:sp>
    <xdr:clientData/>
  </xdr:twoCellAnchor>
  <xdr:twoCellAnchor>
    <xdr:from>
      <xdr:col>0</xdr:col>
      <xdr:colOff>243840</xdr:colOff>
      <xdr:row>0</xdr:row>
      <xdr:rowOff>114300</xdr:rowOff>
    </xdr:from>
    <xdr:to>
      <xdr:col>6</xdr:col>
      <xdr:colOff>1649457</xdr:colOff>
      <xdr:row>4</xdr:row>
      <xdr:rowOff>2446</xdr:rowOff>
    </xdr:to>
    <xdr:sp macro="" textlink="">
      <xdr:nvSpPr>
        <xdr:cNvPr id="12" name="Forma Livre 18">
          <a:extLst>
            <a:ext uri="{FF2B5EF4-FFF2-40B4-BE49-F238E27FC236}">
              <a16:creationId xmlns:a16="http://schemas.microsoft.com/office/drawing/2014/main" id="{37E5C83E-E4E6-4890-BCA1-613C7E346942}"/>
            </a:ext>
          </a:extLst>
        </xdr:cNvPr>
        <xdr:cNvSpPr/>
      </xdr:nvSpPr>
      <xdr:spPr>
        <a:xfrm>
          <a:off x="243840" y="114300"/>
          <a:ext cx="12111717" cy="52822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956582</xdr:colOff>
      <xdr:row>1</xdr:row>
      <xdr:rowOff>4082</xdr:rowOff>
    </xdr:from>
    <xdr:to>
      <xdr:col>1</xdr:col>
      <xdr:colOff>2152200</xdr:colOff>
      <xdr:row>3</xdr:row>
      <xdr:rowOff>118382</xdr:rowOff>
    </xdr:to>
    <xdr:sp macro="" textlink="">
      <xdr:nvSpPr>
        <xdr:cNvPr id="13" name="Gráfico 10">
          <a:hlinkClick xmlns:r="http://schemas.openxmlformats.org/officeDocument/2006/relationships" r:id="rId1"/>
          <a:extLst>
            <a:ext uri="{FF2B5EF4-FFF2-40B4-BE49-F238E27FC236}">
              <a16:creationId xmlns:a16="http://schemas.microsoft.com/office/drawing/2014/main" id="{8510B6A2-01B8-4B53-82D3-1647E77CE37E}"/>
            </a:ext>
          </a:extLst>
        </xdr:cNvPr>
        <xdr:cNvSpPr/>
      </xdr:nvSpPr>
      <xdr:spPr>
        <a:xfrm>
          <a:off x="1213757"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1</xdr:col>
      <xdr:colOff>2090057</xdr:colOff>
      <xdr:row>1</xdr:row>
      <xdr:rowOff>61232</xdr:rowOff>
    </xdr:from>
    <xdr:to>
      <xdr:col>1</xdr:col>
      <xdr:colOff>3285675</xdr:colOff>
      <xdr:row>4</xdr:row>
      <xdr:rowOff>13607</xdr:rowOff>
    </xdr:to>
    <xdr:sp macro="" textlink="">
      <xdr:nvSpPr>
        <xdr:cNvPr id="14" name="Gráfico 10">
          <a:hlinkClick xmlns:r="http://schemas.openxmlformats.org/officeDocument/2006/relationships" r:id="rId2"/>
          <a:extLst>
            <a:ext uri="{FF2B5EF4-FFF2-40B4-BE49-F238E27FC236}">
              <a16:creationId xmlns:a16="http://schemas.microsoft.com/office/drawing/2014/main" id="{90268452-BF56-4DBF-A0B2-F2CD041F9AB5}"/>
            </a:ext>
          </a:extLst>
        </xdr:cNvPr>
        <xdr:cNvSpPr/>
      </xdr:nvSpPr>
      <xdr:spPr>
        <a:xfrm>
          <a:off x="2347232" y="22315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Dados</a:t>
          </a:r>
        </a:p>
      </xdr:txBody>
    </xdr:sp>
    <xdr:clientData/>
  </xdr:twoCellAnchor>
  <xdr:twoCellAnchor>
    <xdr:from>
      <xdr:col>1</xdr:col>
      <xdr:colOff>3223532</xdr:colOff>
      <xdr:row>1</xdr:row>
      <xdr:rowOff>4082</xdr:rowOff>
    </xdr:from>
    <xdr:to>
      <xdr:col>2</xdr:col>
      <xdr:colOff>275775</xdr:colOff>
      <xdr:row>3</xdr:row>
      <xdr:rowOff>118382</xdr:rowOff>
    </xdr:to>
    <xdr:sp macro="" textlink="">
      <xdr:nvSpPr>
        <xdr:cNvPr id="15" name="Gráfico 10">
          <a:hlinkClick xmlns:r="http://schemas.openxmlformats.org/officeDocument/2006/relationships" r:id="rId3"/>
          <a:extLst>
            <a:ext uri="{FF2B5EF4-FFF2-40B4-BE49-F238E27FC236}">
              <a16:creationId xmlns:a16="http://schemas.microsoft.com/office/drawing/2014/main" id="{16D7622B-5683-4079-835F-5004F2442054}"/>
            </a:ext>
          </a:extLst>
        </xdr:cNvPr>
        <xdr:cNvSpPr/>
      </xdr:nvSpPr>
      <xdr:spPr>
        <a:xfrm>
          <a:off x="3480707"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2</xdr:col>
      <xdr:colOff>213632</xdr:colOff>
      <xdr:row>1</xdr:row>
      <xdr:rowOff>4082</xdr:rowOff>
    </xdr:from>
    <xdr:to>
      <xdr:col>2</xdr:col>
      <xdr:colOff>1409250</xdr:colOff>
      <xdr:row>3</xdr:row>
      <xdr:rowOff>118382</xdr:rowOff>
    </xdr:to>
    <xdr:sp macro="" textlink="">
      <xdr:nvSpPr>
        <xdr:cNvPr id="16" name="Gráfico 10">
          <a:hlinkClick xmlns:r="http://schemas.openxmlformats.org/officeDocument/2006/relationships" r:id="rId4"/>
          <a:extLst>
            <a:ext uri="{FF2B5EF4-FFF2-40B4-BE49-F238E27FC236}">
              <a16:creationId xmlns:a16="http://schemas.microsoft.com/office/drawing/2014/main" id="{E4110731-31F9-4D4A-846C-C9718918F061}"/>
            </a:ext>
          </a:extLst>
        </xdr:cNvPr>
        <xdr:cNvSpPr/>
      </xdr:nvSpPr>
      <xdr:spPr>
        <a:xfrm>
          <a:off x="4614182"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2</xdr:col>
      <xdr:colOff>1347107</xdr:colOff>
      <xdr:row>1</xdr:row>
      <xdr:rowOff>4082</xdr:rowOff>
    </xdr:from>
    <xdr:to>
      <xdr:col>3</xdr:col>
      <xdr:colOff>56700</xdr:colOff>
      <xdr:row>3</xdr:row>
      <xdr:rowOff>118382</xdr:rowOff>
    </xdr:to>
    <xdr:sp macro="" textlink="">
      <xdr:nvSpPr>
        <xdr:cNvPr id="17" name="Gráfico 10">
          <a:hlinkClick xmlns:r="http://schemas.openxmlformats.org/officeDocument/2006/relationships" r:id="rId5"/>
          <a:extLst>
            <a:ext uri="{FF2B5EF4-FFF2-40B4-BE49-F238E27FC236}">
              <a16:creationId xmlns:a16="http://schemas.microsoft.com/office/drawing/2014/main" id="{B8B4B64E-830D-428E-BF86-235EBFAE9A88}"/>
            </a:ext>
          </a:extLst>
        </xdr:cNvPr>
        <xdr:cNvSpPr/>
      </xdr:nvSpPr>
      <xdr:spPr>
        <a:xfrm>
          <a:off x="5747657"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6</xdr:col>
      <xdr:colOff>1047748</xdr:colOff>
      <xdr:row>7</xdr:row>
      <xdr:rowOff>76200</xdr:rowOff>
    </xdr:from>
    <xdr:to>
      <xdr:col>9</xdr:col>
      <xdr:colOff>104775</xdr:colOff>
      <xdr:row>10</xdr:row>
      <xdr:rowOff>152401</xdr:rowOff>
    </xdr:to>
    <xdr:sp macro="" textlink="">
      <xdr:nvSpPr>
        <xdr:cNvPr id="18" name="Texto Explicativo: Linha Dobrada Dupla com Ênfase 17">
          <a:extLst>
            <a:ext uri="{FF2B5EF4-FFF2-40B4-BE49-F238E27FC236}">
              <a16:creationId xmlns:a16="http://schemas.microsoft.com/office/drawing/2014/main" id="{BE73D79E-4093-4696-ACAE-5B80C7C01E9E}"/>
            </a:ext>
          </a:extLst>
        </xdr:cNvPr>
        <xdr:cNvSpPr/>
      </xdr:nvSpPr>
      <xdr:spPr>
        <a:xfrm>
          <a:off x="11748878" y="1194352"/>
          <a:ext cx="2610267" cy="722245"/>
        </a:xfrm>
        <a:prstGeom prst="accentCallout3">
          <a:avLst>
            <a:gd name="adj1" fmla="val 15310"/>
            <a:gd name="adj2" fmla="val -2939"/>
            <a:gd name="adj3" fmla="val 64083"/>
            <a:gd name="adj4" fmla="val -38136"/>
            <a:gd name="adj5" fmla="val 75297"/>
            <a:gd name="adj6" fmla="val -191654"/>
            <a:gd name="adj7" fmla="val 108346"/>
            <a:gd name="adj8" fmla="val -191518"/>
          </a:avLst>
        </a:prstGeom>
        <a:no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1">
              <a:solidFill>
                <a:schemeClr val="tx2"/>
              </a:solidFill>
            </a:rPr>
            <a:t>Custos indiretos variáveis </a:t>
          </a:r>
          <a:r>
            <a:rPr lang="pt-BR" sz="1100">
              <a:solidFill>
                <a:schemeClr val="tx2"/>
              </a:solidFill>
            </a:rPr>
            <a:t>são os custos que acompanham as mudanças nas vendas.</a:t>
          </a:r>
        </a:p>
      </xdr:txBody>
    </xdr:sp>
    <xdr:clientData/>
  </xdr:twoCellAnchor>
  <xdr:twoCellAnchor>
    <xdr:from>
      <xdr:col>4</xdr:col>
      <xdr:colOff>1580735</xdr:colOff>
      <xdr:row>20</xdr:row>
      <xdr:rowOff>145360</xdr:rowOff>
    </xdr:from>
    <xdr:to>
      <xdr:col>6</xdr:col>
      <xdr:colOff>1822173</xdr:colOff>
      <xdr:row>23</xdr:row>
      <xdr:rowOff>149087</xdr:rowOff>
    </xdr:to>
    <xdr:sp macro="" textlink="">
      <xdr:nvSpPr>
        <xdr:cNvPr id="21" name="Texto Explicativo: Linha Dobrada Dupla com Ênfase 20">
          <a:extLst>
            <a:ext uri="{FF2B5EF4-FFF2-40B4-BE49-F238E27FC236}">
              <a16:creationId xmlns:a16="http://schemas.microsoft.com/office/drawing/2014/main" id="{BF89C1EA-96C7-45D4-A678-835C974D9A4A}"/>
            </a:ext>
          </a:extLst>
        </xdr:cNvPr>
        <xdr:cNvSpPr/>
      </xdr:nvSpPr>
      <xdr:spPr>
        <a:xfrm>
          <a:off x="9598300" y="3648903"/>
          <a:ext cx="2925003" cy="533814"/>
        </a:xfrm>
        <a:prstGeom prst="accentCallout3">
          <a:avLst>
            <a:gd name="adj1" fmla="val 19516"/>
            <a:gd name="adj2" fmla="val -9543"/>
            <a:gd name="adj3" fmla="val 19390"/>
            <a:gd name="adj4" fmla="val -21875"/>
            <a:gd name="adj5" fmla="val -15879"/>
            <a:gd name="adj6" fmla="val -28178"/>
            <a:gd name="adj7" fmla="val 26363"/>
            <a:gd name="adj8" fmla="val -55818"/>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b="1">
              <a:solidFill>
                <a:schemeClr val="tx2"/>
              </a:solidFill>
            </a:rPr>
            <a:t>Investimento fixo: </a:t>
          </a:r>
          <a:r>
            <a:rPr lang="pt-BR" sz="1050">
              <a:solidFill>
                <a:schemeClr val="accent1"/>
              </a:solidFill>
            </a:rPr>
            <a:t>Ex.: Valor dos móveis, equipamentos, máquinas, instalações etc</a:t>
          </a:r>
          <a:r>
            <a:rPr lang="pt-BR" sz="1100">
              <a:solidFill>
                <a:schemeClr val="accent1"/>
              </a:solidFill>
            </a:rPr>
            <a:t>.</a:t>
          </a:r>
        </a:p>
      </xdr:txBody>
    </xdr:sp>
    <xdr:clientData/>
  </xdr:twoCellAnchor>
  <xdr:twoCellAnchor>
    <xdr:from>
      <xdr:col>1</xdr:col>
      <xdr:colOff>513523</xdr:colOff>
      <xdr:row>15</xdr:row>
      <xdr:rowOff>82826</xdr:rowOff>
    </xdr:from>
    <xdr:to>
      <xdr:col>1</xdr:col>
      <xdr:colOff>3470415</xdr:colOff>
      <xdr:row>21</xdr:row>
      <xdr:rowOff>144946</xdr:rowOff>
    </xdr:to>
    <xdr:sp macro="" textlink="">
      <xdr:nvSpPr>
        <xdr:cNvPr id="22" name="Texto Explicativo: Linha Dobrada Dupla com Ênfase 21">
          <a:extLst>
            <a:ext uri="{FF2B5EF4-FFF2-40B4-BE49-F238E27FC236}">
              <a16:creationId xmlns:a16="http://schemas.microsoft.com/office/drawing/2014/main" id="{BE03FD6E-C8ED-4D91-87C3-3236680B7270}"/>
            </a:ext>
          </a:extLst>
        </xdr:cNvPr>
        <xdr:cNvSpPr/>
      </xdr:nvSpPr>
      <xdr:spPr>
        <a:xfrm>
          <a:off x="770284" y="2758109"/>
          <a:ext cx="2956892" cy="1056033"/>
        </a:xfrm>
        <a:prstGeom prst="accentCallout3">
          <a:avLst>
            <a:gd name="adj1" fmla="val 29900"/>
            <a:gd name="adj2" fmla="val 100684"/>
            <a:gd name="adj3" fmla="val 31923"/>
            <a:gd name="adj4" fmla="val 109842"/>
            <a:gd name="adj5" fmla="val 65305"/>
            <a:gd name="adj6" fmla="val 114205"/>
            <a:gd name="adj7" fmla="val 65446"/>
            <a:gd name="adj8" fmla="val 123181"/>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Neste campo, lance a soma de todos os itens de custos fixos mensais. </a:t>
          </a:r>
          <a:r>
            <a:rPr lang="pt-BR" sz="1000" b="0">
              <a:solidFill>
                <a:schemeClr val="accent1"/>
              </a:solidFill>
            </a:rPr>
            <a:t>Exemplo: aluguel, condomínio, energia, água, telefonia, internet, prolabore, salários, contabilidade, combustível, manutenção, taxas fixas, impostos fixos (MEI) etc.</a:t>
          </a:r>
          <a:endParaRPr lang="pt-BR" sz="1100" b="0">
            <a:solidFill>
              <a:schemeClr val="accent1"/>
            </a:solidFill>
          </a:endParaRPr>
        </a:p>
      </xdr:txBody>
    </xdr:sp>
    <xdr:clientData/>
  </xdr:twoCellAnchor>
  <xdr:twoCellAnchor>
    <xdr:from>
      <xdr:col>1</xdr:col>
      <xdr:colOff>215349</xdr:colOff>
      <xdr:row>26</xdr:row>
      <xdr:rowOff>95662</xdr:rowOff>
    </xdr:from>
    <xdr:to>
      <xdr:col>1</xdr:col>
      <xdr:colOff>3374330</xdr:colOff>
      <xdr:row>28</xdr:row>
      <xdr:rowOff>147016</xdr:rowOff>
    </xdr:to>
    <xdr:sp macro="" textlink="">
      <xdr:nvSpPr>
        <xdr:cNvPr id="24" name="Texto Explicativo: Linha Dobrada Dupla com Ênfase 23">
          <a:extLst>
            <a:ext uri="{FF2B5EF4-FFF2-40B4-BE49-F238E27FC236}">
              <a16:creationId xmlns:a16="http://schemas.microsoft.com/office/drawing/2014/main" id="{C27BC118-772F-4FD1-9229-CC2E1113124D}"/>
            </a:ext>
          </a:extLst>
        </xdr:cNvPr>
        <xdr:cNvSpPr/>
      </xdr:nvSpPr>
      <xdr:spPr>
        <a:xfrm>
          <a:off x="472110" y="4626249"/>
          <a:ext cx="3158981" cy="465484"/>
        </a:xfrm>
        <a:prstGeom prst="accentCallout3">
          <a:avLst>
            <a:gd name="adj1" fmla="val 62057"/>
            <a:gd name="adj2" fmla="val 91298"/>
            <a:gd name="adj3" fmla="val 61937"/>
            <a:gd name="adj4" fmla="val 105315"/>
            <a:gd name="adj5" fmla="val 7383"/>
            <a:gd name="adj6" fmla="val 111297"/>
            <a:gd name="adj7" fmla="val 7253"/>
            <a:gd name="adj8" fmla="val 127061"/>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Preencha com os percentuais da Receita Total referentes a cada modalidade de recebimento. </a:t>
          </a:r>
        </a:p>
      </xdr:txBody>
    </xdr:sp>
    <xdr:clientData/>
  </xdr:twoCellAnchor>
  <xdr:twoCellAnchor>
    <xdr:from>
      <xdr:col>1</xdr:col>
      <xdr:colOff>270423</xdr:colOff>
      <xdr:row>53</xdr:row>
      <xdr:rowOff>16151</xdr:rowOff>
    </xdr:from>
    <xdr:to>
      <xdr:col>1</xdr:col>
      <xdr:colOff>3175553</xdr:colOff>
      <xdr:row>55</xdr:row>
      <xdr:rowOff>41414</xdr:rowOff>
    </xdr:to>
    <xdr:sp macro="" textlink="">
      <xdr:nvSpPr>
        <xdr:cNvPr id="27" name="Texto Explicativo: Linha Dobrada Dupla com Ênfase 26">
          <a:extLst>
            <a:ext uri="{FF2B5EF4-FFF2-40B4-BE49-F238E27FC236}">
              <a16:creationId xmlns:a16="http://schemas.microsoft.com/office/drawing/2014/main" id="{86E4AF08-7880-4A38-BB7B-5F70ECA88D91}"/>
            </a:ext>
          </a:extLst>
        </xdr:cNvPr>
        <xdr:cNvSpPr/>
      </xdr:nvSpPr>
      <xdr:spPr>
        <a:xfrm flipH="1">
          <a:off x="527184" y="9184999"/>
          <a:ext cx="2905130" cy="439393"/>
        </a:xfrm>
        <a:prstGeom prst="accentCallout3">
          <a:avLst>
            <a:gd name="adj1" fmla="val 59563"/>
            <a:gd name="adj2" fmla="val -6572"/>
            <a:gd name="adj3" fmla="val 93950"/>
            <a:gd name="adj4" fmla="val -21153"/>
            <a:gd name="adj5" fmla="val 67711"/>
            <a:gd name="adj6" fmla="val -28868"/>
            <a:gd name="adj7" fmla="val 67568"/>
            <a:gd name="adj8" fmla="val -34273"/>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a:solidFill>
                <a:schemeClr val="tx2"/>
              </a:solidFill>
            </a:rPr>
            <a:t>Este é o tempo em dias em que as mercadorias ficam paradas no seu estoque, na média. </a:t>
          </a:r>
          <a:endParaRPr lang="pt-BR" sz="1050">
            <a:solidFill>
              <a:schemeClr val="accent1"/>
            </a:solidFill>
          </a:endParaRPr>
        </a:p>
      </xdr:txBody>
    </xdr:sp>
    <xdr:clientData/>
  </xdr:twoCellAnchor>
  <xdr:twoCellAnchor>
    <xdr:from>
      <xdr:col>4</xdr:col>
      <xdr:colOff>1239900</xdr:colOff>
      <xdr:row>40</xdr:row>
      <xdr:rowOff>158612</xdr:rowOff>
    </xdr:from>
    <xdr:to>
      <xdr:col>7</xdr:col>
      <xdr:colOff>455957</xdr:colOff>
      <xdr:row>44</xdr:row>
      <xdr:rowOff>72887</xdr:rowOff>
    </xdr:to>
    <xdr:sp macro="" textlink="">
      <xdr:nvSpPr>
        <xdr:cNvPr id="28" name="Texto Explicativo: Linha Dobrada Dupla com Ênfase 27">
          <a:extLst>
            <a:ext uri="{FF2B5EF4-FFF2-40B4-BE49-F238E27FC236}">
              <a16:creationId xmlns:a16="http://schemas.microsoft.com/office/drawing/2014/main" id="{0C4F202E-7601-4730-AD3C-A1C57BD132DF}"/>
            </a:ext>
          </a:extLst>
        </xdr:cNvPr>
        <xdr:cNvSpPr/>
      </xdr:nvSpPr>
      <xdr:spPr>
        <a:xfrm flipH="1">
          <a:off x="9257465" y="7091155"/>
          <a:ext cx="3754927" cy="659710"/>
        </a:xfrm>
        <a:prstGeom prst="accentCallout3">
          <a:avLst>
            <a:gd name="adj1" fmla="val 62057"/>
            <a:gd name="adj2" fmla="val 101524"/>
            <a:gd name="adj3" fmla="val 61937"/>
            <a:gd name="adj4" fmla="val 105315"/>
            <a:gd name="adj5" fmla="val 4442"/>
            <a:gd name="adj6" fmla="val 110536"/>
            <a:gd name="adj7" fmla="val 6729"/>
            <a:gd name="adj8" fmla="val 133287"/>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Percentuais das </a:t>
          </a:r>
          <a:r>
            <a:rPr lang="pt-BR" sz="1100">
              <a:solidFill>
                <a:schemeClr val="accent1"/>
              </a:solidFill>
            </a:rPr>
            <a:t>compras</a:t>
          </a:r>
          <a:r>
            <a:rPr lang="pt-BR" sz="1100">
              <a:solidFill>
                <a:schemeClr val="tx2"/>
              </a:solidFill>
            </a:rPr>
            <a:t> referentes a cada modalidade de pagamento aos</a:t>
          </a:r>
          <a:r>
            <a:rPr lang="pt-BR" sz="1100" baseline="0">
              <a:solidFill>
                <a:schemeClr val="tx2"/>
              </a:solidFill>
            </a:rPr>
            <a:t> fornecedores</a:t>
          </a:r>
          <a:r>
            <a:rPr lang="pt-BR" sz="1100">
              <a:solidFill>
                <a:schemeClr val="tx2"/>
              </a:solidFill>
            </a:rPr>
            <a:t>. </a:t>
          </a:r>
        </a:p>
      </xdr:txBody>
    </xdr:sp>
    <xdr:clientData/>
  </xdr:twoCellAnchor>
  <xdr:twoCellAnchor>
    <xdr:from>
      <xdr:col>4</xdr:col>
      <xdr:colOff>1077560</xdr:colOff>
      <xdr:row>47</xdr:row>
      <xdr:rowOff>137905</xdr:rowOff>
    </xdr:from>
    <xdr:to>
      <xdr:col>7</xdr:col>
      <xdr:colOff>274567</xdr:colOff>
      <xdr:row>50</xdr:row>
      <xdr:rowOff>128379</xdr:rowOff>
    </xdr:to>
    <xdr:sp macro="" textlink="">
      <xdr:nvSpPr>
        <xdr:cNvPr id="30" name="Texto Explicativo: Linha Dobrada Dupla com Ênfase 29">
          <a:extLst>
            <a:ext uri="{FF2B5EF4-FFF2-40B4-BE49-F238E27FC236}">
              <a16:creationId xmlns:a16="http://schemas.microsoft.com/office/drawing/2014/main" id="{C81CACD9-4F91-44FF-BFC6-7349FDD0D7B0}"/>
            </a:ext>
          </a:extLst>
        </xdr:cNvPr>
        <xdr:cNvSpPr/>
      </xdr:nvSpPr>
      <xdr:spPr>
        <a:xfrm flipH="1">
          <a:off x="9095125" y="8312840"/>
          <a:ext cx="3735877" cy="487430"/>
        </a:xfrm>
        <a:prstGeom prst="accentCallout3">
          <a:avLst>
            <a:gd name="adj1" fmla="val 68057"/>
            <a:gd name="adj2" fmla="val 101524"/>
            <a:gd name="adj3" fmla="val 65937"/>
            <a:gd name="adj4" fmla="val 111437"/>
            <a:gd name="adj5" fmla="val 159203"/>
            <a:gd name="adj6" fmla="val 116022"/>
            <a:gd name="adj7" fmla="val 163790"/>
            <a:gd name="adj8" fmla="val 129325"/>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050">
              <a:solidFill>
                <a:schemeClr val="accent1"/>
              </a:solidFill>
            </a:rPr>
            <a:t>Atenção: a soma dos percentuais lançados DEVE SER IGUAL a 100%.</a:t>
          </a:r>
          <a:endParaRPr lang="pt-BR" sz="900" baseline="0">
            <a:solidFill>
              <a:schemeClr val="accent1"/>
            </a:solidFill>
            <a:latin typeface="+mn-lt"/>
            <a:ea typeface="+mn-ea"/>
            <a:cs typeface="+mn-cs"/>
          </a:endParaRPr>
        </a:p>
      </xdr:txBody>
    </xdr:sp>
    <xdr:clientData/>
  </xdr:twoCellAnchor>
  <xdr:twoCellAnchor>
    <xdr:from>
      <xdr:col>5</xdr:col>
      <xdr:colOff>533392</xdr:colOff>
      <xdr:row>60</xdr:row>
      <xdr:rowOff>57150</xdr:rowOff>
    </xdr:from>
    <xdr:to>
      <xdr:col>8</xdr:col>
      <xdr:colOff>409574</xdr:colOff>
      <xdr:row>63</xdr:row>
      <xdr:rowOff>47624</xdr:rowOff>
    </xdr:to>
    <xdr:sp macro="" textlink="">
      <xdr:nvSpPr>
        <xdr:cNvPr id="31" name="Texto Explicativo: Linha Dobrada Dupla com Ênfase 30">
          <a:extLst>
            <a:ext uri="{FF2B5EF4-FFF2-40B4-BE49-F238E27FC236}">
              <a16:creationId xmlns:a16="http://schemas.microsoft.com/office/drawing/2014/main" id="{051AF9D9-EB15-4E3B-BEFC-370CD013E840}"/>
            </a:ext>
          </a:extLst>
        </xdr:cNvPr>
        <xdr:cNvSpPr/>
      </xdr:nvSpPr>
      <xdr:spPr>
        <a:xfrm flipH="1">
          <a:off x="10363192" y="10391775"/>
          <a:ext cx="3733807" cy="476249"/>
        </a:xfrm>
        <a:prstGeom prst="accentCallout3">
          <a:avLst>
            <a:gd name="adj1" fmla="val 62057"/>
            <a:gd name="adj2" fmla="val 101524"/>
            <a:gd name="adj3" fmla="val 61937"/>
            <a:gd name="adj4" fmla="val 105315"/>
            <a:gd name="adj5" fmla="val 11383"/>
            <a:gd name="adj6" fmla="val 111042"/>
            <a:gd name="adj7" fmla="val 7474"/>
            <a:gd name="adj8" fmla="val 164016"/>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050">
              <a:solidFill>
                <a:schemeClr val="accent1"/>
              </a:solidFill>
            </a:rPr>
            <a:t>Atenção: a soma dos percentuais lançados DEVE SER IGUAL a 100%.</a:t>
          </a:r>
          <a:endParaRPr lang="pt-BR" sz="900" baseline="0">
            <a:solidFill>
              <a:schemeClr val="accent1"/>
            </a:solidFill>
            <a:latin typeface="+mn-lt"/>
            <a:ea typeface="+mn-ea"/>
            <a:cs typeface="+mn-cs"/>
          </a:endParaRPr>
        </a:p>
      </xdr:txBody>
    </xdr:sp>
    <xdr:clientData/>
  </xdr:twoCellAnchor>
  <xdr:twoCellAnchor>
    <xdr:from>
      <xdr:col>1</xdr:col>
      <xdr:colOff>604631</xdr:colOff>
      <xdr:row>55</xdr:row>
      <xdr:rowOff>79514</xdr:rowOff>
    </xdr:from>
    <xdr:to>
      <xdr:col>1</xdr:col>
      <xdr:colOff>3475372</xdr:colOff>
      <xdr:row>61</xdr:row>
      <xdr:rowOff>8283</xdr:rowOff>
    </xdr:to>
    <xdr:sp macro="" textlink="">
      <xdr:nvSpPr>
        <xdr:cNvPr id="32" name="Texto Explicativo: Linha Dobrada Dupla com Ênfase 31">
          <a:extLst>
            <a:ext uri="{FF2B5EF4-FFF2-40B4-BE49-F238E27FC236}">
              <a16:creationId xmlns:a16="http://schemas.microsoft.com/office/drawing/2014/main" id="{8C14E1DE-B893-4DAE-8622-17E215A092AB}"/>
            </a:ext>
          </a:extLst>
        </xdr:cNvPr>
        <xdr:cNvSpPr/>
      </xdr:nvSpPr>
      <xdr:spPr>
        <a:xfrm>
          <a:off x="861392" y="9662492"/>
          <a:ext cx="2870741" cy="922682"/>
        </a:xfrm>
        <a:prstGeom prst="accentCallout3">
          <a:avLst>
            <a:gd name="adj1" fmla="val 62057"/>
            <a:gd name="adj2" fmla="val 101524"/>
            <a:gd name="adj3" fmla="val 61937"/>
            <a:gd name="adj4" fmla="val 105315"/>
            <a:gd name="adj5" fmla="val 4442"/>
            <a:gd name="adj6" fmla="val 110536"/>
            <a:gd name="adj7" fmla="val 4298"/>
            <a:gd name="adj8" fmla="val 129535"/>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Se você ainda não tem estas informações sobre o seu negócio, preencha este campo com uma média geral estimada para o tempo que as mercadorias ficam no seu estoque.</a:t>
          </a:r>
        </a:p>
      </xdr:txBody>
    </xdr:sp>
    <xdr:clientData/>
  </xdr:twoCellAnchor>
  <xdr:twoCellAnchor>
    <xdr:from>
      <xdr:col>6</xdr:col>
      <xdr:colOff>1123947</xdr:colOff>
      <xdr:row>10</xdr:row>
      <xdr:rowOff>104775</xdr:rowOff>
    </xdr:from>
    <xdr:to>
      <xdr:col>9</xdr:col>
      <xdr:colOff>247649</xdr:colOff>
      <xdr:row>13</xdr:row>
      <xdr:rowOff>114301</xdr:rowOff>
    </xdr:to>
    <xdr:sp macro="" textlink="">
      <xdr:nvSpPr>
        <xdr:cNvPr id="5" name="Texto Explicativo: Linha Dobrada Dupla com Ênfase 4">
          <a:extLst>
            <a:ext uri="{FF2B5EF4-FFF2-40B4-BE49-F238E27FC236}">
              <a16:creationId xmlns:a16="http://schemas.microsoft.com/office/drawing/2014/main" id="{BC5017EC-6DE4-47EE-B2FE-CC2F487D5358}"/>
            </a:ext>
          </a:extLst>
        </xdr:cNvPr>
        <xdr:cNvSpPr/>
      </xdr:nvSpPr>
      <xdr:spPr>
        <a:xfrm>
          <a:off x="11820522" y="1838325"/>
          <a:ext cx="2676527" cy="581026"/>
        </a:xfrm>
        <a:prstGeom prst="accentCallout3">
          <a:avLst>
            <a:gd name="adj1" fmla="val 67587"/>
            <a:gd name="adj2" fmla="val -1764"/>
            <a:gd name="adj3" fmla="val -3138"/>
            <a:gd name="adj4" fmla="val -41403"/>
            <a:gd name="adj5" fmla="val -7661"/>
            <a:gd name="adj6" fmla="val -172028"/>
            <a:gd name="adj7" fmla="val 15971"/>
            <a:gd name="adj8" fmla="val -171536"/>
          </a:avLst>
        </a:prstGeom>
        <a:no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1">
              <a:solidFill>
                <a:schemeClr val="tx2"/>
              </a:solidFill>
            </a:rPr>
            <a:t>% TAXAS: </a:t>
          </a:r>
          <a:r>
            <a:rPr lang="pt-BR" sz="1100" b="0">
              <a:solidFill>
                <a:schemeClr val="tx2"/>
              </a:solidFill>
            </a:rPr>
            <a:t>Informe qual o percentual de cada taxa de custo indireto.</a:t>
          </a:r>
        </a:p>
      </xdr:txBody>
    </xdr:sp>
    <xdr:clientData/>
  </xdr:twoCellAnchor>
  <xdr:twoCellAnchor>
    <xdr:from>
      <xdr:col>4</xdr:col>
      <xdr:colOff>1368701</xdr:colOff>
      <xdr:row>24</xdr:row>
      <xdr:rowOff>107259</xdr:rowOff>
    </xdr:from>
    <xdr:to>
      <xdr:col>6</xdr:col>
      <xdr:colOff>1789044</xdr:colOff>
      <xdr:row>30</xdr:row>
      <xdr:rowOff>66261</xdr:rowOff>
    </xdr:to>
    <xdr:sp macro="" textlink="">
      <xdr:nvSpPr>
        <xdr:cNvPr id="6" name="Texto Explicativo: Linha Dobrada Dupla com Ênfase 5">
          <a:extLst>
            <a:ext uri="{FF2B5EF4-FFF2-40B4-BE49-F238E27FC236}">
              <a16:creationId xmlns:a16="http://schemas.microsoft.com/office/drawing/2014/main" id="{26B428CF-EAC2-44C3-A8F4-0E9751844193}"/>
            </a:ext>
          </a:extLst>
        </xdr:cNvPr>
        <xdr:cNvSpPr/>
      </xdr:nvSpPr>
      <xdr:spPr>
        <a:xfrm>
          <a:off x="9386266" y="4306542"/>
          <a:ext cx="3103908" cy="1035741"/>
        </a:xfrm>
        <a:prstGeom prst="accentCallout3">
          <a:avLst>
            <a:gd name="adj1" fmla="val 19516"/>
            <a:gd name="adj2" fmla="val -9543"/>
            <a:gd name="adj3" fmla="val 19390"/>
            <a:gd name="adj4" fmla="val -21875"/>
            <a:gd name="adj5" fmla="val -28811"/>
            <a:gd name="adj6" fmla="val -33989"/>
            <a:gd name="adj7" fmla="val -33525"/>
            <a:gd name="adj8" fmla="val -45158"/>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b="1">
              <a:solidFill>
                <a:schemeClr val="tx2"/>
              </a:solidFill>
            </a:rPr>
            <a:t>Capital de Giro prórpio: </a:t>
          </a:r>
          <a:r>
            <a:rPr lang="pt-BR" sz="1100">
              <a:solidFill>
                <a:schemeClr val="tx2"/>
              </a:solidFill>
            </a:rPr>
            <a:t>Valor da soma de todo dinheiro que a empresa tem separado para fazer frente aos pagamentos dos seus custos </a:t>
          </a:r>
          <a:r>
            <a:rPr lang="pt-BR" sz="1100">
              <a:solidFill>
                <a:schemeClr val="accent1"/>
              </a:solidFill>
            </a:rPr>
            <a:t>quando falta dinheiro no caixa.</a:t>
          </a:r>
          <a:r>
            <a:rPr lang="pt-BR" sz="1100">
              <a:solidFill>
                <a:schemeClr val="tx2"/>
              </a:solidFill>
            </a:rPr>
            <a:t> É o investimento financeiro da empresa.</a:t>
          </a:r>
        </a:p>
      </xdr:txBody>
    </xdr:sp>
    <xdr:clientData/>
  </xdr:twoCellAnchor>
  <xdr:twoCellAnchor>
    <xdr:from>
      <xdr:col>4</xdr:col>
      <xdr:colOff>1034490</xdr:colOff>
      <xdr:row>36</xdr:row>
      <xdr:rowOff>85725</xdr:rowOff>
    </xdr:from>
    <xdr:to>
      <xdr:col>7</xdr:col>
      <xdr:colOff>231497</xdr:colOff>
      <xdr:row>39</xdr:row>
      <xdr:rowOff>76199</xdr:rowOff>
    </xdr:to>
    <xdr:sp macro="" textlink="">
      <xdr:nvSpPr>
        <xdr:cNvPr id="7" name="Texto Explicativo: Linha Dobrada Dupla com Ênfase 6">
          <a:extLst>
            <a:ext uri="{FF2B5EF4-FFF2-40B4-BE49-F238E27FC236}">
              <a16:creationId xmlns:a16="http://schemas.microsoft.com/office/drawing/2014/main" id="{22BFDCFD-46FF-47A8-AB7A-EAC6415F479C}"/>
            </a:ext>
          </a:extLst>
        </xdr:cNvPr>
        <xdr:cNvSpPr/>
      </xdr:nvSpPr>
      <xdr:spPr>
        <a:xfrm flipH="1">
          <a:off x="9052055" y="6355660"/>
          <a:ext cx="3735877" cy="487430"/>
        </a:xfrm>
        <a:prstGeom prst="accentCallout3">
          <a:avLst>
            <a:gd name="adj1" fmla="val 68057"/>
            <a:gd name="adj2" fmla="val 101524"/>
            <a:gd name="adj3" fmla="val 65937"/>
            <a:gd name="adj4" fmla="val 111437"/>
            <a:gd name="adj5" fmla="val 60647"/>
            <a:gd name="adj6" fmla="val 118683"/>
            <a:gd name="adj7" fmla="val 61835"/>
            <a:gd name="adj8" fmla="val 129990"/>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050">
              <a:solidFill>
                <a:schemeClr val="accent1"/>
              </a:solidFill>
            </a:rPr>
            <a:t>Atenção: a soma dos percentuais lançados DEVE SER IGUAL a 100%.</a:t>
          </a:r>
          <a:endParaRPr lang="pt-BR" sz="900" baseline="0">
            <a:solidFill>
              <a:schemeClr val="accent1"/>
            </a:solidFill>
            <a:latin typeface="+mn-lt"/>
            <a:ea typeface="+mn-ea"/>
            <a:cs typeface="+mn-cs"/>
          </a:endParaRPr>
        </a:p>
      </xdr:txBody>
    </xdr:sp>
    <xdr:clientData/>
  </xdr:twoCellAnchor>
  <xdr:twoCellAnchor>
    <xdr:from>
      <xdr:col>4</xdr:col>
      <xdr:colOff>969055</xdr:colOff>
      <xdr:row>53</xdr:row>
      <xdr:rowOff>124239</xdr:rowOff>
    </xdr:from>
    <xdr:to>
      <xdr:col>6</xdr:col>
      <xdr:colOff>1126436</xdr:colOff>
      <xdr:row>58</xdr:row>
      <xdr:rowOff>135834</xdr:rowOff>
    </xdr:to>
    <xdr:sp macro="" textlink="">
      <xdr:nvSpPr>
        <xdr:cNvPr id="8" name="Texto Explicativo: Linha Dobrada Dupla com Ênfase 7">
          <a:extLst>
            <a:ext uri="{FF2B5EF4-FFF2-40B4-BE49-F238E27FC236}">
              <a16:creationId xmlns:a16="http://schemas.microsoft.com/office/drawing/2014/main" id="{5BC52E36-88D8-4BB6-A1B0-E6AE3C4BF595}"/>
            </a:ext>
          </a:extLst>
        </xdr:cNvPr>
        <xdr:cNvSpPr/>
      </xdr:nvSpPr>
      <xdr:spPr>
        <a:xfrm flipH="1">
          <a:off x="8986620" y="9293087"/>
          <a:ext cx="2840946" cy="922682"/>
        </a:xfrm>
        <a:prstGeom prst="accentCallout3">
          <a:avLst>
            <a:gd name="adj1" fmla="val 62057"/>
            <a:gd name="adj2" fmla="val 101524"/>
            <a:gd name="adj3" fmla="val 61937"/>
            <a:gd name="adj4" fmla="val 105315"/>
            <a:gd name="adj5" fmla="val 69972"/>
            <a:gd name="adj6" fmla="val 111702"/>
            <a:gd name="adj7" fmla="val 39307"/>
            <a:gd name="adj8" fmla="val 135949"/>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Se você ainda não tem estas informações sobre o seu negócio, preencha este campo com um percentual de 100%.</a:t>
          </a:r>
        </a:p>
      </xdr:txBody>
    </xdr:sp>
    <xdr:clientData/>
  </xdr:twoCellAnchor>
  <xdr:twoCellAnchor editAs="oneCell">
    <xdr:from>
      <xdr:col>1</xdr:col>
      <xdr:colOff>148590</xdr:colOff>
      <xdr:row>0</xdr:row>
      <xdr:rowOff>146685</xdr:rowOff>
    </xdr:from>
    <xdr:to>
      <xdr:col>1</xdr:col>
      <xdr:colOff>908889</xdr:colOff>
      <xdr:row>3</xdr:row>
      <xdr:rowOff>150495</xdr:rowOff>
    </xdr:to>
    <xdr:pic>
      <xdr:nvPicPr>
        <xdr:cNvPr id="10" name="Imagem 9">
          <a:extLst>
            <a:ext uri="{FF2B5EF4-FFF2-40B4-BE49-F238E27FC236}">
              <a16:creationId xmlns:a16="http://schemas.microsoft.com/office/drawing/2014/main" id="{BCC49A41-F4B6-4058-8B84-69B69BE18E4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07670" y="146685"/>
          <a:ext cx="760299" cy="4838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0</xdr:row>
      <xdr:rowOff>47625</xdr:rowOff>
    </xdr:from>
    <xdr:to>
      <xdr:col>16</xdr:col>
      <xdr:colOff>307311</xdr:colOff>
      <xdr:row>3</xdr:row>
      <xdr:rowOff>99894</xdr:rowOff>
    </xdr:to>
    <xdr:sp macro="" textlink="">
      <xdr:nvSpPr>
        <xdr:cNvPr id="8" name="Forma Livre 18">
          <a:extLst>
            <a:ext uri="{FF2B5EF4-FFF2-40B4-BE49-F238E27FC236}">
              <a16:creationId xmlns:a16="http://schemas.microsoft.com/office/drawing/2014/main" id="{A2393104-9A72-425F-8D5A-CBAA106A84E2}"/>
            </a:ext>
          </a:extLst>
        </xdr:cNvPr>
        <xdr:cNvSpPr/>
      </xdr:nvSpPr>
      <xdr:spPr>
        <a:xfrm>
          <a:off x="426427" y="47625"/>
          <a:ext cx="12343980" cy="53584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1114697</xdr:colOff>
      <xdr:row>0</xdr:row>
      <xdr:rowOff>110762</xdr:rowOff>
    </xdr:from>
    <xdr:to>
      <xdr:col>1</xdr:col>
      <xdr:colOff>2295075</xdr:colOff>
      <xdr:row>3</xdr:row>
      <xdr:rowOff>72955</xdr:rowOff>
    </xdr:to>
    <xdr:sp macro="" textlink="">
      <xdr:nvSpPr>
        <xdr:cNvPr id="9" name="Gráfico 10">
          <a:hlinkClick xmlns:r="http://schemas.openxmlformats.org/officeDocument/2006/relationships" r:id="rId1"/>
          <a:extLst>
            <a:ext uri="{FF2B5EF4-FFF2-40B4-BE49-F238E27FC236}">
              <a16:creationId xmlns:a16="http://schemas.microsoft.com/office/drawing/2014/main" id="{B55B912E-4B65-4A79-B28C-688BF533C388}"/>
            </a:ext>
          </a:extLst>
        </xdr:cNvPr>
        <xdr:cNvSpPr/>
      </xdr:nvSpPr>
      <xdr:spPr>
        <a:xfrm>
          <a:off x="1503317" y="110762"/>
          <a:ext cx="1180378"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1</xdr:col>
      <xdr:colOff>2257697</xdr:colOff>
      <xdr:row>0</xdr:row>
      <xdr:rowOff>110762</xdr:rowOff>
    </xdr:from>
    <xdr:to>
      <xdr:col>3</xdr:col>
      <xdr:colOff>115755</xdr:colOff>
      <xdr:row>3</xdr:row>
      <xdr:rowOff>72955</xdr:rowOff>
    </xdr:to>
    <xdr:sp macro="" textlink="">
      <xdr:nvSpPr>
        <xdr:cNvPr id="10" name="Gráfico 10">
          <a:hlinkClick xmlns:r="http://schemas.openxmlformats.org/officeDocument/2006/relationships" r:id="rId2"/>
          <a:extLst>
            <a:ext uri="{FF2B5EF4-FFF2-40B4-BE49-F238E27FC236}">
              <a16:creationId xmlns:a16="http://schemas.microsoft.com/office/drawing/2014/main" id="{1D92642C-32D2-4361-98A0-CE2E6E5D2852}"/>
            </a:ext>
          </a:extLst>
        </xdr:cNvPr>
        <xdr:cNvSpPr/>
      </xdr:nvSpPr>
      <xdr:spPr>
        <a:xfrm>
          <a:off x="2646317" y="110762"/>
          <a:ext cx="1165138"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3</xdr:col>
      <xdr:colOff>78377</xdr:colOff>
      <xdr:row>0</xdr:row>
      <xdr:rowOff>148862</xdr:rowOff>
    </xdr:from>
    <xdr:to>
      <xdr:col>5</xdr:col>
      <xdr:colOff>3800</xdr:colOff>
      <xdr:row>3</xdr:row>
      <xdr:rowOff>111055</xdr:rowOff>
    </xdr:to>
    <xdr:sp macro="" textlink="">
      <xdr:nvSpPr>
        <xdr:cNvPr id="11" name="Gráfico 10">
          <a:hlinkClick xmlns:r="http://schemas.openxmlformats.org/officeDocument/2006/relationships" r:id="rId3"/>
          <a:extLst>
            <a:ext uri="{FF2B5EF4-FFF2-40B4-BE49-F238E27FC236}">
              <a16:creationId xmlns:a16="http://schemas.microsoft.com/office/drawing/2014/main" id="{A69B6824-7B2D-4761-8C36-593732A13BB1}"/>
            </a:ext>
          </a:extLst>
        </xdr:cNvPr>
        <xdr:cNvSpPr/>
      </xdr:nvSpPr>
      <xdr:spPr>
        <a:xfrm>
          <a:off x="3774077" y="148862"/>
          <a:ext cx="1281783"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Fluxo</a:t>
          </a:r>
        </a:p>
        <a:p>
          <a:pPr algn="ctr"/>
          <a:r>
            <a:rPr lang="pt-BR" sz="1200" b="1">
              <a:solidFill>
                <a:schemeClr val="tx2"/>
              </a:solidFill>
              <a:latin typeface="Alegreya Sans" panose="00000500000000000000" pitchFamily="2" charset="0"/>
            </a:rPr>
            <a:t>Projetado</a:t>
          </a:r>
        </a:p>
      </xdr:txBody>
    </xdr:sp>
    <xdr:clientData/>
  </xdr:twoCellAnchor>
  <xdr:twoCellAnchor>
    <xdr:from>
      <xdr:col>4</xdr:col>
      <xdr:colOff>612217</xdr:colOff>
      <xdr:row>0</xdr:row>
      <xdr:rowOff>110762</xdr:rowOff>
    </xdr:from>
    <xdr:to>
      <xdr:col>6</xdr:col>
      <xdr:colOff>610615</xdr:colOff>
      <xdr:row>3</xdr:row>
      <xdr:rowOff>72955</xdr:rowOff>
    </xdr:to>
    <xdr:sp macro="" textlink="">
      <xdr:nvSpPr>
        <xdr:cNvPr id="12" name="Gráfico 10">
          <a:hlinkClick xmlns:r="http://schemas.openxmlformats.org/officeDocument/2006/relationships" r:id="rId4"/>
          <a:extLst>
            <a:ext uri="{FF2B5EF4-FFF2-40B4-BE49-F238E27FC236}">
              <a16:creationId xmlns:a16="http://schemas.microsoft.com/office/drawing/2014/main" id="{5C20CB36-575D-48D8-80D5-1C47A7D71BFF}"/>
            </a:ext>
          </a:extLst>
        </xdr:cNvPr>
        <xdr:cNvSpPr/>
      </xdr:nvSpPr>
      <xdr:spPr>
        <a:xfrm>
          <a:off x="4986097" y="110762"/>
          <a:ext cx="1354758"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6</xdr:col>
      <xdr:colOff>573237</xdr:colOff>
      <xdr:row>0</xdr:row>
      <xdr:rowOff>110762</xdr:rowOff>
    </xdr:from>
    <xdr:to>
      <xdr:col>8</xdr:col>
      <xdr:colOff>382602</xdr:colOff>
      <xdr:row>3</xdr:row>
      <xdr:rowOff>72955</xdr:rowOff>
    </xdr:to>
    <xdr:sp macro="" textlink="">
      <xdr:nvSpPr>
        <xdr:cNvPr id="13" name="Gráfico 10">
          <a:hlinkClick xmlns:r="http://schemas.openxmlformats.org/officeDocument/2006/relationships" r:id="rId5"/>
          <a:extLst>
            <a:ext uri="{FF2B5EF4-FFF2-40B4-BE49-F238E27FC236}">
              <a16:creationId xmlns:a16="http://schemas.microsoft.com/office/drawing/2014/main" id="{1A0A65D8-E856-4608-B48B-ED4198853540}"/>
            </a:ext>
          </a:extLst>
        </xdr:cNvPr>
        <xdr:cNvSpPr/>
      </xdr:nvSpPr>
      <xdr:spPr>
        <a:xfrm>
          <a:off x="6303477" y="110762"/>
          <a:ext cx="1165725"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32</xdr:col>
      <xdr:colOff>561975</xdr:colOff>
      <xdr:row>0</xdr:row>
      <xdr:rowOff>76200</xdr:rowOff>
    </xdr:from>
    <xdr:to>
      <xdr:col>48</xdr:col>
      <xdr:colOff>193011</xdr:colOff>
      <xdr:row>3</xdr:row>
      <xdr:rowOff>128469</xdr:rowOff>
    </xdr:to>
    <xdr:sp macro="" textlink="">
      <xdr:nvSpPr>
        <xdr:cNvPr id="15" name="Forma Livre 18">
          <a:extLst>
            <a:ext uri="{FF2B5EF4-FFF2-40B4-BE49-F238E27FC236}">
              <a16:creationId xmlns:a16="http://schemas.microsoft.com/office/drawing/2014/main" id="{620A6128-2CB8-42E2-A698-70C33C63F1BF}"/>
            </a:ext>
          </a:extLst>
        </xdr:cNvPr>
        <xdr:cNvSpPr/>
      </xdr:nvSpPr>
      <xdr:spPr>
        <a:xfrm>
          <a:off x="24603075" y="76200"/>
          <a:ext cx="12127836" cy="538044"/>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457192</xdr:colOff>
      <xdr:row>29</xdr:row>
      <xdr:rowOff>47627</xdr:rowOff>
    </xdr:from>
    <xdr:to>
      <xdr:col>13</xdr:col>
      <xdr:colOff>390523</xdr:colOff>
      <xdr:row>44</xdr:row>
      <xdr:rowOff>109904</xdr:rowOff>
    </xdr:to>
    <xdr:sp macro="" textlink="">
      <xdr:nvSpPr>
        <xdr:cNvPr id="17" name="Texto Explicativo: Linha Dobrada Dupla com Ênfase 16">
          <a:extLst>
            <a:ext uri="{FF2B5EF4-FFF2-40B4-BE49-F238E27FC236}">
              <a16:creationId xmlns:a16="http://schemas.microsoft.com/office/drawing/2014/main" id="{F4CC1267-0622-4C7D-8B81-49D4B3C99956}"/>
            </a:ext>
          </a:extLst>
        </xdr:cNvPr>
        <xdr:cNvSpPr/>
      </xdr:nvSpPr>
      <xdr:spPr>
        <a:xfrm flipH="1">
          <a:off x="845519" y="5044589"/>
          <a:ext cx="9985869" cy="2502142"/>
        </a:xfrm>
        <a:prstGeom prst="accentCallout3">
          <a:avLst>
            <a:gd name="adj1" fmla="val 3792"/>
            <a:gd name="adj2" fmla="val 100729"/>
            <a:gd name="adj3" fmla="val -4543"/>
            <a:gd name="adj4" fmla="val 106883"/>
            <a:gd name="adj5" fmla="val -90814"/>
            <a:gd name="adj6" fmla="val 106998"/>
            <a:gd name="adj7" fmla="val -100136"/>
            <a:gd name="adj8" fmla="val 104690"/>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Nos campos indicados lance as </a:t>
          </a:r>
          <a:r>
            <a:rPr lang="pt-BR" sz="1100" b="0">
              <a:solidFill>
                <a:schemeClr val="accent1"/>
              </a:solidFill>
            </a:rPr>
            <a:t>dívidas que já existem e que já estão parceladas</a:t>
          </a:r>
          <a:r>
            <a:rPr lang="pt-BR" sz="1100" b="0">
              <a:solidFill>
                <a:schemeClr val="tx2"/>
              </a:solidFill>
            </a:rPr>
            <a:t>, como financiamentos bancários ou empréstimos com parentes.</a:t>
          </a:r>
        </a:p>
        <a:p>
          <a:pPr algn="l"/>
          <a:r>
            <a:rPr lang="pt-BR" sz="1100" b="0">
              <a:solidFill>
                <a:schemeClr val="tx2"/>
              </a:solidFill>
            </a:rPr>
            <a:t>Lance também os parcelamentos de investimentos como reformas, aquisição de equipamentos, veículos etc.</a:t>
          </a:r>
        </a:p>
        <a:p>
          <a:pPr algn="l"/>
          <a:r>
            <a:rPr lang="pt-BR" sz="1100" b="0">
              <a:solidFill>
                <a:schemeClr val="tx2"/>
              </a:solidFill>
            </a:rPr>
            <a:t>Utilize uma linha para cada dívida e lance os valores das parcelas no campo correspondente ao mês de vencimento de cada uma delas.</a:t>
          </a:r>
        </a:p>
        <a:p>
          <a:pPr algn="l"/>
          <a:endParaRPr lang="pt-BR" sz="1100" b="1">
            <a:solidFill>
              <a:schemeClr val="tx2"/>
            </a:solidFill>
          </a:endParaRPr>
        </a:p>
        <a:p>
          <a:pPr algn="l"/>
          <a:r>
            <a:rPr lang="pt-BR" sz="1100" b="1">
              <a:solidFill>
                <a:schemeClr val="tx2"/>
              </a:solidFill>
            </a:rPr>
            <a:t>IMPORTANTE: </a:t>
          </a:r>
        </a:p>
        <a:p>
          <a:pPr algn="l"/>
          <a:r>
            <a:rPr lang="pt-BR" sz="1100" b="0">
              <a:solidFill>
                <a:schemeClr val="tx2"/>
              </a:solidFill>
            </a:rPr>
            <a:t>Lance também as parcelas dos créditos (empréstimos/financiamentos) que você pretende contratar. Lance separadamente cada crédito/investimento em uma linha.</a:t>
          </a:r>
        </a:p>
        <a:p>
          <a:pPr algn="l"/>
          <a:r>
            <a:rPr lang="pt-BR" sz="1100" b="0">
              <a:solidFill>
                <a:schemeClr val="tx2"/>
              </a:solidFill>
            </a:rPr>
            <a:t>Em seguida faça uma análise nos valores da sua Capacidade de Pagamento mensal.</a:t>
          </a:r>
        </a:p>
        <a:p>
          <a:pPr algn="l"/>
          <a:r>
            <a:rPr lang="pt-BR" sz="1100" b="0">
              <a:solidFill>
                <a:schemeClr val="tx2"/>
              </a:solidFill>
            </a:rPr>
            <a:t>Na</a:t>
          </a:r>
          <a:r>
            <a:rPr lang="pt-BR" sz="1100" b="0" baseline="0">
              <a:solidFill>
                <a:schemeClr val="tx2"/>
              </a:solidFill>
            </a:rPr>
            <a:t> aba RESULTADO, v</a:t>
          </a:r>
          <a:r>
            <a:rPr lang="pt-BR" sz="1100" b="0">
              <a:solidFill>
                <a:schemeClr val="tx2"/>
              </a:solidFill>
            </a:rPr>
            <a:t>erifique se o lucro do seu negócio, atual ou projetado, será capaz de suportar o parcelamento do seu endividamento total.</a:t>
          </a:r>
        </a:p>
        <a:p>
          <a:pPr algn="l"/>
          <a:endParaRPr lang="pt-BR" sz="1100" b="0">
            <a:solidFill>
              <a:schemeClr val="tx2"/>
            </a:solidFill>
          </a:endParaRPr>
        </a:p>
        <a:p>
          <a:pPr algn="l"/>
          <a:r>
            <a:rPr lang="pt-BR" sz="1100" b="1">
              <a:solidFill>
                <a:schemeClr val="accent1"/>
              </a:solidFill>
            </a:rPr>
            <a:t>ATUALIZAÇÃO DA TABELA: </a:t>
          </a:r>
        </a:p>
        <a:p>
          <a:pPr algn="l"/>
          <a:r>
            <a:rPr lang="pt-BR" sz="1100" b="0">
              <a:solidFill>
                <a:schemeClr val="accent1"/>
              </a:solidFill>
            </a:rPr>
            <a:t>As datas da tabela são atualizadas automaticamente.</a:t>
          </a:r>
          <a:r>
            <a:rPr lang="pt-BR" sz="1100" b="0" baseline="0">
              <a:solidFill>
                <a:schemeClr val="accent1"/>
              </a:solidFill>
            </a:rPr>
            <a:t> P</a:t>
          </a:r>
          <a:r>
            <a:rPr lang="pt-BR" sz="1100" b="0">
              <a:solidFill>
                <a:schemeClr val="accent1"/>
              </a:solidFill>
            </a:rPr>
            <a:t>or isso é necessário que você </a:t>
          </a:r>
          <a:r>
            <a:rPr lang="pt-BR" sz="1100" b="1">
              <a:solidFill>
                <a:schemeClr val="accent1"/>
              </a:solidFill>
            </a:rPr>
            <a:t>atualize os lançamentos a</a:t>
          </a:r>
          <a:r>
            <a:rPr lang="pt-BR" sz="1100" b="1" baseline="0">
              <a:solidFill>
                <a:schemeClr val="accent1"/>
              </a:solidFill>
            </a:rPr>
            <a:t> cada mês </a:t>
          </a:r>
          <a:r>
            <a:rPr lang="pt-BR" sz="1100" b="0">
              <a:solidFill>
                <a:schemeClr val="accent1"/>
              </a:solidFill>
            </a:rPr>
            <a:t>para que a última parcela de cada dívida esteja lançada no mês/ano correto.</a:t>
          </a:r>
        </a:p>
      </xdr:txBody>
    </xdr:sp>
    <xdr:clientData/>
  </xdr:twoCellAnchor>
  <xdr:twoCellAnchor>
    <xdr:from>
      <xdr:col>16</xdr:col>
      <xdr:colOff>304800</xdr:colOff>
      <xdr:row>0</xdr:row>
      <xdr:rowOff>47625</xdr:rowOff>
    </xdr:from>
    <xdr:to>
      <xdr:col>32</xdr:col>
      <xdr:colOff>564486</xdr:colOff>
      <xdr:row>3</xdr:row>
      <xdr:rowOff>99894</xdr:rowOff>
    </xdr:to>
    <xdr:sp macro="" textlink="">
      <xdr:nvSpPr>
        <xdr:cNvPr id="21" name="Forma Livre 18">
          <a:extLst>
            <a:ext uri="{FF2B5EF4-FFF2-40B4-BE49-F238E27FC236}">
              <a16:creationId xmlns:a16="http://schemas.microsoft.com/office/drawing/2014/main" id="{7EE7F1CA-9C1D-4362-91BF-A40544ADC470}"/>
            </a:ext>
          </a:extLst>
        </xdr:cNvPr>
        <xdr:cNvSpPr/>
      </xdr:nvSpPr>
      <xdr:spPr>
        <a:xfrm>
          <a:off x="12792075" y="47625"/>
          <a:ext cx="12127836" cy="538044"/>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353147</xdr:colOff>
      <xdr:row>27</xdr:row>
      <xdr:rowOff>82797</xdr:rowOff>
    </xdr:from>
    <xdr:to>
      <xdr:col>2</xdr:col>
      <xdr:colOff>527538</xdr:colOff>
      <xdr:row>29</xdr:row>
      <xdr:rowOff>29307</xdr:rowOff>
    </xdr:to>
    <xdr:sp macro="" textlink="">
      <xdr:nvSpPr>
        <xdr:cNvPr id="4" name="Texto Explicativo: Linha Dobrada Dupla com Ênfase 3">
          <a:extLst>
            <a:ext uri="{FF2B5EF4-FFF2-40B4-BE49-F238E27FC236}">
              <a16:creationId xmlns:a16="http://schemas.microsoft.com/office/drawing/2014/main" id="{363A7EBD-1CA0-46D3-B8E5-1850821F7C48}"/>
            </a:ext>
          </a:extLst>
        </xdr:cNvPr>
        <xdr:cNvSpPr/>
      </xdr:nvSpPr>
      <xdr:spPr>
        <a:xfrm flipH="1">
          <a:off x="741474" y="4757374"/>
          <a:ext cx="2768122" cy="268895"/>
        </a:xfrm>
        <a:prstGeom prst="accentCallout3">
          <a:avLst>
            <a:gd name="adj1" fmla="val 63738"/>
            <a:gd name="adj2" fmla="val 99874"/>
            <a:gd name="adj3" fmla="val 6356"/>
            <a:gd name="adj4" fmla="val 115964"/>
            <a:gd name="adj5" fmla="val -1287013"/>
            <a:gd name="adj6" fmla="val 118644"/>
            <a:gd name="adj7" fmla="val -1290886"/>
            <a:gd name="adj8" fmla="val 110326"/>
          </a:avLst>
        </a:prstGeom>
        <a:noFill/>
        <a:ln w="95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Lance</a:t>
          </a:r>
          <a:r>
            <a:rPr lang="pt-BR" sz="1100" b="0" baseline="0">
              <a:solidFill>
                <a:schemeClr val="tx2"/>
              </a:solidFill>
            </a:rPr>
            <a:t> o saldo atual do caixa da empresa.</a:t>
          </a:r>
          <a:endParaRPr lang="pt-BR" sz="1100" b="0">
            <a:solidFill>
              <a:schemeClr val="accent1"/>
            </a:solidFill>
          </a:endParaRPr>
        </a:p>
      </xdr:txBody>
    </xdr:sp>
    <xdr:clientData/>
  </xdr:twoCellAnchor>
  <xdr:twoCellAnchor editAs="oneCell">
    <xdr:from>
      <xdr:col>1</xdr:col>
      <xdr:colOff>272415</xdr:colOff>
      <xdr:row>0</xdr:row>
      <xdr:rowOff>64770</xdr:rowOff>
    </xdr:from>
    <xdr:to>
      <xdr:col>1</xdr:col>
      <xdr:colOff>1034619</xdr:colOff>
      <xdr:row>3</xdr:row>
      <xdr:rowOff>64770</xdr:rowOff>
    </xdr:to>
    <xdr:pic>
      <xdr:nvPicPr>
        <xdr:cNvPr id="2" name="Imagem 1">
          <a:extLst>
            <a:ext uri="{FF2B5EF4-FFF2-40B4-BE49-F238E27FC236}">
              <a16:creationId xmlns:a16="http://schemas.microsoft.com/office/drawing/2014/main" id="{B214FE1F-1967-46D6-B26E-DFDEDBC0A21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61035" y="64770"/>
          <a:ext cx="762204" cy="4800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259224</xdr:colOff>
      <xdr:row>18</xdr:row>
      <xdr:rowOff>92465</xdr:rowOff>
    </xdr:from>
    <xdr:to>
      <xdr:col>16</xdr:col>
      <xdr:colOff>28575</xdr:colOff>
      <xdr:row>36</xdr:row>
      <xdr:rowOff>60266</xdr:rowOff>
    </xdr:to>
    <xdr:graphicFrame macro="">
      <xdr:nvGraphicFramePr>
        <xdr:cNvPr id="2" name="Gráfico 3">
          <a:extLst>
            <a:ext uri="{FF2B5EF4-FFF2-40B4-BE49-F238E27FC236}">
              <a16:creationId xmlns:a16="http://schemas.microsoft.com/office/drawing/2014/main" id="{612CF8E3-2202-41A0-8093-07C1344F5E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61233</xdr:colOff>
      <xdr:row>0</xdr:row>
      <xdr:rowOff>92529</xdr:rowOff>
    </xdr:from>
    <xdr:to>
      <xdr:col>16</xdr:col>
      <xdr:colOff>364461</xdr:colOff>
      <xdr:row>3</xdr:row>
      <xdr:rowOff>144798</xdr:rowOff>
    </xdr:to>
    <xdr:sp macro="" textlink="">
      <xdr:nvSpPr>
        <xdr:cNvPr id="15" name="Forma Livre 18">
          <a:extLst>
            <a:ext uri="{FF2B5EF4-FFF2-40B4-BE49-F238E27FC236}">
              <a16:creationId xmlns:a16="http://schemas.microsoft.com/office/drawing/2014/main" id="{3695096D-3709-49C7-8E71-DDC4EC7A2484}"/>
            </a:ext>
          </a:extLst>
        </xdr:cNvPr>
        <xdr:cNvSpPr/>
      </xdr:nvSpPr>
      <xdr:spPr>
        <a:xfrm>
          <a:off x="61233" y="92529"/>
          <a:ext cx="12182264" cy="54212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2</xdr:col>
      <xdr:colOff>15785</xdr:colOff>
      <xdr:row>0</xdr:row>
      <xdr:rowOff>148046</xdr:rowOff>
    </xdr:from>
    <xdr:to>
      <xdr:col>3</xdr:col>
      <xdr:colOff>346805</xdr:colOff>
      <xdr:row>3</xdr:row>
      <xdr:rowOff>110239</xdr:rowOff>
    </xdr:to>
    <xdr:sp macro="" textlink="">
      <xdr:nvSpPr>
        <xdr:cNvPr id="16" name="Gráfico 10">
          <a:hlinkClick xmlns:r="http://schemas.openxmlformats.org/officeDocument/2006/relationships" r:id="rId2"/>
          <a:extLst>
            <a:ext uri="{FF2B5EF4-FFF2-40B4-BE49-F238E27FC236}">
              <a16:creationId xmlns:a16="http://schemas.microsoft.com/office/drawing/2014/main" id="{FA5EF3D7-5CDA-44DD-AB6D-AF577C08D83B}"/>
            </a:ext>
          </a:extLst>
        </xdr:cNvPr>
        <xdr:cNvSpPr/>
      </xdr:nvSpPr>
      <xdr:spPr>
        <a:xfrm>
          <a:off x="1135925" y="148046"/>
          <a:ext cx="1207320"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3</xdr:col>
      <xdr:colOff>301807</xdr:colOff>
      <xdr:row>0</xdr:row>
      <xdr:rowOff>148046</xdr:rowOff>
    </xdr:from>
    <xdr:to>
      <xdr:col>4</xdr:col>
      <xdr:colOff>719640</xdr:colOff>
      <xdr:row>3</xdr:row>
      <xdr:rowOff>110239</xdr:rowOff>
    </xdr:to>
    <xdr:sp macro="" textlink="">
      <xdr:nvSpPr>
        <xdr:cNvPr id="17" name="Gráfico 10">
          <a:hlinkClick xmlns:r="http://schemas.openxmlformats.org/officeDocument/2006/relationships" r:id="rId3"/>
          <a:extLst>
            <a:ext uri="{FF2B5EF4-FFF2-40B4-BE49-F238E27FC236}">
              <a16:creationId xmlns:a16="http://schemas.microsoft.com/office/drawing/2014/main" id="{907EEC08-AFAE-4CA5-9641-4F64BE51B1A6}"/>
            </a:ext>
          </a:extLst>
        </xdr:cNvPr>
        <xdr:cNvSpPr/>
      </xdr:nvSpPr>
      <xdr:spPr>
        <a:xfrm>
          <a:off x="2298247" y="148046"/>
          <a:ext cx="1225553"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4</xdr:col>
      <xdr:colOff>644162</xdr:colOff>
      <xdr:row>0</xdr:row>
      <xdr:rowOff>148046</xdr:rowOff>
    </xdr:from>
    <xdr:to>
      <xdr:col>5</xdr:col>
      <xdr:colOff>118645</xdr:colOff>
      <xdr:row>3</xdr:row>
      <xdr:rowOff>110239</xdr:rowOff>
    </xdr:to>
    <xdr:sp macro="" textlink="">
      <xdr:nvSpPr>
        <xdr:cNvPr id="18" name="Gráfico 10">
          <a:hlinkClick xmlns:r="http://schemas.openxmlformats.org/officeDocument/2006/relationships" r:id="rId4"/>
          <a:extLst>
            <a:ext uri="{FF2B5EF4-FFF2-40B4-BE49-F238E27FC236}">
              <a16:creationId xmlns:a16="http://schemas.microsoft.com/office/drawing/2014/main" id="{72A8F34E-1EDE-490F-8E79-DAC262D2E503}"/>
            </a:ext>
          </a:extLst>
        </xdr:cNvPr>
        <xdr:cNvSpPr/>
      </xdr:nvSpPr>
      <xdr:spPr>
        <a:xfrm>
          <a:off x="3448322" y="148046"/>
          <a:ext cx="1181363"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5</xdr:col>
      <xdr:colOff>50787</xdr:colOff>
      <xdr:row>1</xdr:row>
      <xdr:rowOff>41660</xdr:rowOff>
    </xdr:from>
    <xdr:to>
      <xdr:col>7</xdr:col>
      <xdr:colOff>115860</xdr:colOff>
      <xdr:row>3</xdr:row>
      <xdr:rowOff>155520</xdr:rowOff>
    </xdr:to>
    <xdr:sp macro="" textlink="">
      <xdr:nvSpPr>
        <xdr:cNvPr id="19" name="Gráfico 10">
          <a:hlinkClick xmlns:r="http://schemas.openxmlformats.org/officeDocument/2006/relationships" r:id="rId5"/>
          <a:extLst>
            <a:ext uri="{FF2B5EF4-FFF2-40B4-BE49-F238E27FC236}">
              <a16:creationId xmlns:a16="http://schemas.microsoft.com/office/drawing/2014/main" id="{BF5B2131-0DDB-4DC4-941C-9377F81492CE}"/>
            </a:ext>
          </a:extLst>
        </xdr:cNvPr>
        <xdr:cNvSpPr/>
      </xdr:nvSpPr>
      <xdr:spPr>
        <a:xfrm>
          <a:off x="4561827" y="201680"/>
          <a:ext cx="1215693" cy="43390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Resultado</a:t>
          </a:r>
        </a:p>
      </xdr:txBody>
    </xdr:sp>
    <xdr:clientData/>
  </xdr:twoCellAnchor>
  <xdr:twoCellAnchor>
    <xdr:from>
      <xdr:col>7</xdr:col>
      <xdr:colOff>42287</xdr:colOff>
      <xdr:row>0</xdr:row>
      <xdr:rowOff>148046</xdr:rowOff>
    </xdr:from>
    <xdr:to>
      <xdr:col>7</xdr:col>
      <xdr:colOff>1258903</xdr:colOff>
      <xdr:row>3</xdr:row>
      <xdr:rowOff>110239</xdr:rowOff>
    </xdr:to>
    <xdr:sp macro="" textlink="">
      <xdr:nvSpPr>
        <xdr:cNvPr id="20" name="Gráfico 10">
          <a:hlinkClick xmlns:r="http://schemas.openxmlformats.org/officeDocument/2006/relationships" r:id="rId6"/>
          <a:extLst>
            <a:ext uri="{FF2B5EF4-FFF2-40B4-BE49-F238E27FC236}">
              <a16:creationId xmlns:a16="http://schemas.microsoft.com/office/drawing/2014/main" id="{567F5DCB-0377-4F5C-B331-5D85AA7E881A}"/>
            </a:ext>
          </a:extLst>
        </xdr:cNvPr>
        <xdr:cNvSpPr/>
      </xdr:nvSpPr>
      <xdr:spPr>
        <a:xfrm>
          <a:off x="5703947" y="148046"/>
          <a:ext cx="1216616"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15</xdr:col>
      <xdr:colOff>307774</xdr:colOff>
      <xdr:row>13</xdr:row>
      <xdr:rowOff>137989</xdr:rowOff>
    </xdr:from>
    <xdr:to>
      <xdr:col>16</xdr:col>
      <xdr:colOff>384810</xdr:colOff>
      <xdr:row>18</xdr:row>
      <xdr:rowOff>132522</xdr:rowOff>
    </xdr:to>
    <xdr:sp macro="" textlink="">
      <xdr:nvSpPr>
        <xdr:cNvPr id="21" name="Texto Explicativo: Linha Dobrada Dupla com Ênfase 20">
          <a:extLst>
            <a:ext uri="{FF2B5EF4-FFF2-40B4-BE49-F238E27FC236}">
              <a16:creationId xmlns:a16="http://schemas.microsoft.com/office/drawing/2014/main" id="{C77EE2B5-B525-411F-AE51-3407D70B2D4E}"/>
            </a:ext>
          </a:extLst>
        </xdr:cNvPr>
        <xdr:cNvSpPr/>
      </xdr:nvSpPr>
      <xdr:spPr>
        <a:xfrm flipH="1">
          <a:off x="12499774" y="2370649"/>
          <a:ext cx="1707716" cy="794633"/>
        </a:xfrm>
        <a:prstGeom prst="accentCallout3">
          <a:avLst>
            <a:gd name="adj1" fmla="val -3870"/>
            <a:gd name="adj2" fmla="val -2963"/>
            <a:gd name="adj3" fmla="val -22734"/>
            <a:gd name="adj4" fmla="val -12550"/>
            <a:gd name="adj5" fmla="val -53955"/>
            <a:gd name="adj6" fmla="val 12488"/>
            <a:gd name="adj7" fmla="val -54438"/>
            <a:gd name="adj8" fmla="val 31446"/>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r"/>
          <a:r>
            <a:rPr lang="pt-BR" sz="950" b="0" baseline="0">
              <a:solidFill>
                <a:schemeClr val="tx2"/>
              </a:solidFill>
            </a:rPr>
            <a:t>Neste campo você poderá aumentar ou diminuir as quantidades dos produtos e/ou serviços comercializados pela empresa. </a:t>
          </a:r>
        </a:p>
      </xdr:txBody>
    </xdr:sp>
    <xdr:clientData/>
  </xdr:twoCellAnchor>
  <xdr:twoCellAnchor>
    <xdr:from>
      <xdr:col>9</xdr:col>
      <xdr:colOff>1196341</xdr:colOff>
      <xdr:row>13</xdr:row>
      <xdr:rowOff>39071</xdr:rowOff>
    </xdr:from>
    <xdr:to>
      <xdr:col>14</xdr:col>
      <xdr:colOff>705239</xdr:colOff>
      <xdr:row>16</xdr:row>
      <xdr:rowOff>116698</xdr:rowOff>
    </xdr:to>
    <xdr:sp macro="" textlink="">
      <xdr:nvSpPr>
        <xdr:cNvPr id="22" name="Texto Explicativo: Linha Dobrada Dupla com Ênfase 21">
          <a:extLst>
            <a:ext uri="{FF2B5EF4-FFF2-40B4-BE49-F238E27FC236}">
              <a16:creationId xmlns:a16="http://schemas.microsoft.com/office/drawing/2014/main" id="{B180C41E-B358-41DE-B9FE-071A2A22761E}"/>
            </a:ext>
          </a:extLst>
        </xdr:cNvPr>
        <xdr:cNvSpPr/>
      </xdr:nvSpPr>
      <xdr:spPr>
        <a:xfrm>
          <a:off x="9006841" y="2271731"/>
          <a:ext cx="3044578" cy="557687"/>
        </a:xfrm>
        <a:prstGeom prst="accentCallout3">
          <a:avLst>
            <a:gd name="adj1" fmla="val 18972"/>
            <a:gd name="adj2" fmla="val 101436"/>
            <a:gd name="adj3" fmla="val 19500"/>
            <a:gd name="adj4" fmla="val 103637"/>
            <a:gd name="adj5" fmla="val -10520"/>
            <a:gd name="adj6" fmla="val 108767"/>
            <a:gd name="adj7" fmla="val -13010"/>
            <a:gd name="adj8" fmla="val 110793"/>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r"/>
          <a:r>
            <a:rPr lang="pt-BR" sz="950" b="0" baseline="0">
              <a:solidFill>
                <a:schemeClr val="tx2"/>
              </a:solidFill>
            </a:rPr>
            <a:t>Aqui você poderá aumentar ou diminuir, de forma geral, os preços de venda dos produtos e/ou serviços comercializados pela empresa. </a:t>
          </a:r>
        </a:p>
      </xdr:txBody>
    </xdr:sp>
    <xdr:clientData/>
  </xdr:twoCellAnchor>
  <xdr:twoCellAnchor editAs="oneCell">
    <xdr:from>
      <xdr:col>0</xdr:col>
      <xdr:colOff>268605</xdr:colOff>
      <xdr:row>0</xdr:row>
      <xdr:rowOff>118110</xdr:rowOff>
    </xdr:from>
    <xdr:to>
      <xdr:col>1</xdr:col>
      <xdr:colOff>727914</xdr:colOff>
      <xdr:row>3</xdr:row>
      <xdr:rowOff>118110</xdr:rowOff>
    </xdr:to>
    <xdr:pic>
      <xdr:nvPicPr>
        <xdr:cNvPr id="3" name="Imagem 2">
          <a:extLst>
            <a:ext uri="{FF2B5EF4-FFF2-40B4-BE49-F238E27FC236}">
              <a16:creationId xmlns:a16="http://schemas.microsoft.com/office/drawing/2014/main" id="{A7FEBC36-0A11-4BA5-8C43-DD9F543D52A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8605" y="118110"/>
          <a:ext cx="756489" cy="4800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116869</xdr:colOff>
      <xdr:row>0</xdr:row>
      <xdr:rowOff>65766</xdr:rowOff>
    </xdr:from>
    <xdr:to>
      <xdr:col>5</xdr:col>
      <xdr:colOff>5220473</xdr:colOff>
      <xdr:row>3</xdr:row>
      <xdr:rowOff>116130</xdr:rowOff>
    </xdr:to>
    <xdr:sp macro="" textlink="">
      <xdr:nvSpPr>
        <xdr:cNvPr id="8" name="Forma Livre 18">
          <a:extLst>
            <a:ext uri="{FF2B5EF4-FFF2-40B4-BE49-F238E27FC236}">
              <a16:creationId xmlns:a16="http://schemas.microsoft.com/office/drawing/2014/main" id="{A44EC7D3-09C4-4B76-A45B-D4D4398A47B9}"/>
            </a:ext>
          </a:extLst>
        </xdr:cNvPr>
        <xdr:cNvSpPr/>
      </xdr:nvSpPr>
      <xdr:spPr>
        <a:xfrm>
          <a:off x="116869" y="65766"/>
          <a:ext cx="12133882" cy="527442"/>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2</xdr:col>
      <xdr:colOff>259724</xdr:colOff>
      <xdr:row>0</xdr:row>
      <xdr:rowOff>115568</xdr:rowOff>
    </xdr:from>
    <xdr:to>
      <xdr:col>2</xdr:col>
      <xdr:colOff>1473768</xdr:colOff>
      <xdr:row>3</xdr:row>
      <xdr:rowOff>72046</xdr:rowOff>
    </xdr:to>
    <xdr:sp macro="" textlink="">
      <xdr:nvSpPr>
        <xdr:cNvPr id="9" name="Gráfico 10">
          <a:hlinkClick xmlns:r="http://schemas.openxmlformats.org/officeDocument/2006/relationships" r:id="rId1"/>
          <a:extLst>
            <a:ext uri="{FF2B5EF4-FFF2-40B4-BE49-F238E27FC236}">
              <a16:creationId xmlns:a16="http://schemas.microsoft.com/office/drawing/2014/main" id="{E1EBAE2C-93CB-409B-9A9C-A9359159A526}"/>
            </a:ext>
          </a:extLst>
        </xdr:cNvPr>
        <xdr:cNvSpPr/>
      </xdr:nvSpPr>
      <xdr:spPr>
        <a:xfrm>
          <a:off x="1162401" y="115568"/>
          <a:ext cx="1214044"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2</xdr:col>
      <xdr:colOff>1396385</xdr:colOff>
      <xdr:row>0</xdr:row>
      <xdr:rowOff>115568</xdr:rowOff>
    </xdr:from>
    <xdr:to>
      <xdr:col>2</xdr:col>
      <xdr:colOff>2616271</xdr:colOff>
      <xdr:row>3</xdr:row>
      <xdr:rowOff>72046</xdr:rowOff>
    </xdr:to>
    <xdr:sp macro="" textlink="">
      <xdr:nvSpPr>
        <xdr:cNvPr id="10" name="Gráfico 10">
          <a:hlinkClick xmlns:r="http://schemas.openxmlformats.org/officeDocument/2006/relationships" r:id="rId2"/>
          <a:extLst>
            <a:ext uri="{FF2B5EF4-FFF2-40B4-BE49-F238E27FC236}">
              <a16:creationId xmlns:a16="http://schemas.microsoft.com/office/drawing/2014/main" id="{62631679-B3EF-492A-849C-0371C295102B}"/>
            </a:ext>
          </a:extLst>
        </xdr:cNvPr>
        <xdr:cNvSpPr/>
      </xdr:nvSpPr>
      <xdr:spPr>
        <a:xfrm>
          <a:off x="2299062" y="115568"/>
          <a:ext cx="1219886"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2</xdr:col>
      <xdr:colOff>2540793</xdr:colOff>
      <xdr:row>0</xdr:row>
      <xdr:rowOff>115568</xdr:rowOff>
    </xdr:from>
    <xdr:to>
      <xdr:col>3</xdr:col>
      <xdr:colOff>673465</xdr:colOff>
      <xdr:row>3</xdr:row>
      <xdr:rowOff>72046</xdr:rowOff>
    </xdr:to>
    <xdr:sp macro="" textlink="">
      <xdr:nvSpPr>
        <xdr:cNvPr id="11" name="Gráfico 10">
          <a:hlinkClick xmlns:r="http://schemas.openxmlformats.org/officeDocument/2006/relationships" r:id="rId3"/>
          <a:extLst>
            <a:ext uri="{FF2B5EF4-FFF2-40B4-BE49-F238E27FC236}">
              <a16:creationId xmlns:a16="http://schemas.microsoft.com/office/drawing/2014/main" id="{85D3B163-77BE-40CB-95AA-E15F83FA5D36}"/>
            </a:ext>
          </a:extLst>
        </xdr:cNvPr>
        <xdr:cNvSpPr/>
      </xdr:nvSpPr>
      <xdr:spPr>
        <a:xfrm>
          <a:off x="3443470" y="115568"/>
          <a:ext cx="1186533"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3</xdr:col>
      <xdr:colOff>634182</xdr:colOff>
      <xdr:row>0</xdr:row>
      <xdr:rowOff>115568</xdr:rowOff>
    </xdr:from>
    <xdr:to>
      <xdr:col>4</xdr:col>
      <xdr:colOff>257039</xdr:colOff>
      <xdr:row>3</xdr:row>
      <xdr:rowOff>72046</xdr:rowOff>
    </xdr:to>
    <xdr:sp macro="" textlink="">
      <xdr:nvSpPr>
        <xdr:cNvPr id="12" name="Gráfico 10">
          <a:hlinkClick xmlns:r="http://schemas.openxmlformats.org/officeDocument/2006/relationships" r:id="rId4"/>
          <a:extLst>
            <a:ext uri="{FF2B5EF4-FFF2-40B4-BE49-F238E27FC236}">
              <a16:creationId xmlns:a16="http://schemas.microsoft.com/office/drawing/2014/main" id="{783619EC-8FE0-48CE-9018-A1A1182F437F}"/>
            </a:ext>
          </a:extLst>
        </xdr:cNvPr>
        <xdr:cNvSpPr/>
      </xdr:nvSpPr>
      <xdr:spPr>
        <a:xfrm>
          <a:off x="4590720" y="115568"/>
          <a:ext cx="1176165"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4</xdr:col>
      <xdr:colOff>217756</xdr:colOff>
      <xdr:row>0</xdr:row>
      <xdr:rowOff>156484</xdr:rowOff>
    </xdr:from>
    <xdr:to>
      <xdr:col>4</xdr:col>
      <xdr:colOff>1396804</xdr:colOff>
      <xdr:row>3</xdr:row>
      <xdr:rowOff>115861</xdr:rowOff>
    </xdr:to>
    <xdr:sp macro="" textlink="">
      <xdr:nvSpPr>
        <xdr:cNvPr id="13" name="Gráfico 10">
          <a:hlinkClick xmlns:r="http://schemas.openxmlformats.org/officeDocument/2006/relationships" r:id="rId5"/>
          <a:extLst>
            <a:ext uri="{FF2B5EF4-FFF2-40B4-BE49-F238E27FC236}">
              <a16:creationId xmlns:a16="http://schemas.microsoft.com/office/drawing/2014/main" id="{5CD14DCB-8F89-4BB4-9483-07A110181ED5}"/>
            </a:ext>
          </a:extLst>
        </xdr:cNvPr>
        <xdr:cNvSpPr/>
      </xdr:nvSpPr>
      <xdr:spPr>
        <a:xfrm>
          <a:off x="5727602" y="156484"/>
          <a:ext cx="1179048" cy="434162"/>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Garantias</a:t>
          </a:r>
        </a:p>
      </xdr:txBody>
    </xdr:sp>
    <xdr:clientData/>
  </xdr:twoCellAnchor>
  <xdr:twoCellAnchor>
    <xdr:from>
      <xdr:col>4</xdr:col>
      <xdr:colOff>886236</xdr:colOff>
      <xdr:row>10</xdr:row>
      <xdr:rowOff>56322</xdr:rowOff>
    </xdr:from>
    <xdr:to>
      <xdr:col>5</xdr:col>
      <xdr:colOff>2634365</xdr:colOff>
      <xdr:row>17</xdr:row>
      <xdr:rowOff>157370</xdr:rowOff>
    </xdr:to>
    <xdr:sp macro="" textlink="">
      <xdr:nvSpPr>
        <xdr:cNvPr id="20" name="Texto Explicativo: Linha Dobrada Dupla com Ênfase 19">
          <a:extLst>
            <a:ext uri="{FF2B5EF4-FFF2-40B4-BE49-F238E27FC236}">
              <a16:creationId xmlns:a16="http://schemas.microsoft.com/office/drawing/2014/main" id="{06EDFC84-DF4E-487E-8143-09AD3EA371C4}"/>
            </a:ext>
          </a:extLst>
        </xdr:cNvPr>
        <xdr:cNvSpPr/>
      </xdr:nvSpPr>
      <xdr:spPr>
        <a:xfrm flipH="1">
          <a:off x="6385888" y="1712844"/>
          <a:ext cx="3263847" cy="1260613"/>
        </a:xfrm>
        <a:prstGeom prst="accentCallout3">
          <a:avLst>
            <a:gd name="adj1" fmla="val 21033"/>
            <a:gd name="adj2" fmla="val 100729"/>
            <a:gd name="adj3" fmla="val 21587"/>
            <a:gd name="adj4" fmla="val 104175"/>
            <a:gd name="adj5" fmla="val -6722"/>
            <a:gd name="adj6" fmla="val 112722"/>
            <a:gd name="adj7" fmla="val -7870"/>
            <a:gd name="adj8" fmla="val 127121"/>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O FAMPE é o </a:t>
          </a:r>
          <a:r>
            <a:rPr lang="pt-BR" sz="1100" b="1">
              <a:solidFill>
                <a:schemeClr val="tx2"/>
              </a:solidFill>
            </a:rPr>
            <a:t>fundo de aval do Sebrae </a:t>
          </a:r>
          <a:r>
            <a:rPr lang="pt-BR" sz="1100" b="0">
              <a:solidFill>
                <a:schemeClr val="tx2"/>
              </a:solidFill>
            </a:rPr>
            <a:t>que existe para te ajudar a completar o valor exigido pelo banco </a:t>
          </a:r>
          <a:r>
            <a:rPr lang="pt-BR" sz="1100" b="1">
              <a:solidFill>
                <a:schemeClr val="tx2"/>
              </a:solidFill>
            </a:rPr>
            <a:t>como garantia para o financiamento pretendido</a:t>
          </a:r>
          <a:r>
            <a:rPr lang="pt-BR" sz="1100" b="0">
              <a:solidFill>
                <a:schemeClr val="tx2"/>
              </a:solidFill>
            </a:rPr>
            <a:t>. </a:t>
          </a:r>
        </a:p>
        <a:p>
          <a:pPr algn="l"/>
          <a:endParaRPr lang="pt-BR" sz="1100" b="0">
            <a:solidFill>
              <a:schemeClr val="tx2"/>
            </a:solidFill>
          </a:endParaRPr>
        </a:p>
        <a:p>
          <a:pPr algn="l"/>
          <a:r>
            <a:rPr lang="pt-BR" sz="1100" b="0">
              <a:solidFill>
                <a:schemeClr val="tx2"/>
              </a:solidFill>
            </a:rPr>
            <a:t>Verifique os Limites de Garantia do FAMPE por Porte e Modalidade e conheça mais sobre o FAMPE no Portal Sebrae.</a:t>
          </a:r>
        </a:p>
      </xdr:txBody>
    </xdr:sp>
    <xdr:clientData/>
  </xdr:twoCellAnchor>
  <xdr:twoCellAnchor>
    <xdr:from>
      <xdr:col>2</xdr:col>
      <xdr:colOff>1336812</xdr:colOff>
      <xdr:row>13</xdr:row>
      <xdr:rowOff>105023</xdr:rowOff>
    </xdr:from>
    <xdr:to>
      <xdr:col>3</xdr:col>
      <xdr:colOff>125896</xdr:colOff>
      <xdr:row>18</xdr:row>
      <xdr:rowOff>74544</xdr:rowOff>
    </xdr:to>
    <xdr:sp macro="" textlink="">
      <xdr:nvSpPr>
        <xdr:cNvPr id="27" name="CaixaDeTexto 26">
          <a:extLst>
            <a:ext uri="{FF2B5EF4-FFF2-40B4-BE49-F238E27FC236}">
              <a16:creationId xmlns:a16="http://schemas.microsoft.com/office/drawing/2014/main" id="{B2F75742-8BC9-4A6C-815B-2667FEAC67FA}"/>
            </a:ext>
          </a:extLst>
        </xdr:cNvPr>
        <xdr:cNvSpPr txBox="1"/>
      </xdr:nvSpPr>
      <xdr:spPr>
        <a:xfrm>
          <a:off x="2237960" y="2172362"/>
          <a:ext cx="1638301" cy="764652"/>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200">
              <a:solidFill>
                <a:schemeClr val="tx2"/>
              </a:solidFill>
              <a:effectLst/>
              <a:latin typeface="Campuni" panose="00000500000000000000" pitchFamily="50" charset="0"/>
              <a:ea typeface="+mn-ea"/>
              <a:cs typeface="+mn-cs"/>
            </a:rPr>
            <a:t>Saiba</a:t>
          </a:r>
          <a:r>
            <a:rPr lang="pt-BR" sz="1200" baseline="0">
              <a:solidFill>
                <a:schemeClr val="tx2"/>
              </a:solidFill>
              <a:effectLst/>
              <a:latin typeface="Campuni" panose="00000500000000000000" pitchFamily="50" charset="0"/>
              <a:ea typeface="+mn-ea"/>
              <a:cs typeface="+mn-cs"/>
            </a:rPr>
            <a:t> mais aqui</a:t>
          </a:r>
          <a:endParaRPr lang="pt-BR" sz="1200">
            <a:solidFill>
              <a:schemeClr val="tx2"/>
            </a:solidFill>
            <a:effectLst/>
            <a:latin typeface="Campuni" panose="00000500000000000000" pitchFamily="50" charset="0"/>
            <a:ea typeface="+mn-ea"/>
            <a:cs typeface="+mn-cs"/>
          </a:endParaRPr>
        </a:p>
      </xdr:txBody>
    </xdr:sp>
    <xdr:clientData/>
  </xdr:twoCellAnchor>
  <xdr:twoCellAnchor editAs="oneCell">
    <xdr:from>
      <xdr:col>2</xdr:col>
      <xdr:colOff>1707794</xdr:colOff>
      <xdr:row>15</xdr:row>
      <xdr:rowOff>41665</xdr:rowOff>
    </xdr:from>
    <xdr:to>
      <xdr:col>2</xdr:col>
      <xdr:colOff>2666504</xdr:colOff>
      <xdr:row>17</xdr:row>
      <xdr:rowOff>117244</xdr:rowOff>
    </xdr:to>
    <xdr:pic>
      <xdr:nvPicPr>
        <xdr:cNvPr id="24" name="Imagem 23">
          <a:hlinkClick xmlns:r="http://schemas.openxmlformats.org/officeDocument/2006/relationships" r:id="rId6"/>
          <a:extLst>
            <a:ext uri="{FF2B5EF4-FFF2-40B4-BE49-F238E27FC236}">
              <a16:creationId xmlns:a16="http://schemas.microsoft.com/office/drawing/2014/main" id="{211352A0-BCDB-4AF4-2A07-B59F74D425F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08942" y="2427056"/>
          <a:ext cx="958710" cy="399346"/>
        </a:xfrm>
        <a:prstGeom prst="rect">
          <a:avLst/>
        </a:prstGeom>
      </xdr:spPr>
    </xdr:pic>
    <xdr:clientData/>
  </xdr:twoCellAnchor>
  <xdr:twoCellAnchor editAs="oneCell">
    <xdr:from>
      <xdr:col>0</xdr:col>
      <xdr:colOff>288885</xdr:colOff>
      <xdr:row>0</xdr:row>
      <xdr:rowOff>99888</xdr:rowOff>
    </xdr:from>
    <xdr:to>
      <xdr:col>2</xdr:col>
      <xdr:colOff>148412</xdr:colOff>
      <xdr:row>3</xdr:row>
      <xdr:rowOff>110878</xdr:rowOff>
    </xdr:to>
    <xdr:pic>
      <xdr:nvPicPr>
        <xdr:cNvPr id="2" name="Imagem 1">
          <a:extLst>
            <a:ext uri="{FF2B5EF4-FFF2-40B4-BE49-F238E27FC236}">
              <a16:creationId xmlns:a16="http://schemas.microsoft.com/office/drawing/2014/main" id="{C882C25D-FBD6-478A-8262-4BB721BC00A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88885" y="99888"/>
          <a:ext cx="756489" cy="4781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175114</xdr:colOff>
      <xdr:row>18</xdr:row>
      <xdr:rowOff>156062</xdr:rowOff>
    </xdr:from>
    <xdr:to>
      <xdr:col>22</xdr:col>
      <xdr:colOff>161191</xdr:colOff>
      <xdr:row>31</xdr:row>
      <xdr:rowOff>42495</xdr:rowOff>
    </xdr:to>
    <xdr:graphicFrame macro="">
      <xdr:nvGraphicFramePr>
        <xdr:cNvPr id="2067" name="Gráfico 3">
          <a:extLst>
            <a:ext uri="{FF2B5EF4-FFF2-40B4-BE49-F238E27FC236}">
              <a16:creationId xmlns:a16="http://schemas.microsoft.com/office/drawing/2014/main" id="{00000000-0008-0000-0600-00001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0</xdr:row>
      <xdr:rowOff>142874</xdr:rowOff>
    </xdr:from>
    <xdr:to>
      <xdr:col>22</xdr:col>
      <xdr:colOff>161192</xdr:colOff>
      <xdr:row>18</xdr:row>
      <xdr:rowOff>102576</xdr:rowOff>
    </xdr:to>
    <xdr:graphicFrame macro="">
      <xdr:nvGraphicFramePr>
        <xdr:cNvPr id="6" name="Gráfico 3">
          <a:extLst>
            <a:ext uri="{FF2B5EF4-FFF2-40B4-BE49-F238E27FC236}">
              <a16:creationId xmlns:a16="http://schemas.microsoft.com/office/drawing/2014/main" id="{1670CFBE-FDB4-4914-8B4E-1AFCAB5854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SEBRAE">
      <a:dk1>
        <a:sysClr val="windowText" lastClr="000000"/>
      </a:dk1>
      <a:lt1>
        <a:sysClr val="window" lastClr="FFFFFF"/>
      </a:lt1>
      <a:dk2>
        <a:srgbClr val="005EB8"/>
      </a:dk2>
      <a:lt2>
        <a:srgbClr val="EEECE1"/>
      </a:lt2>
      <a:accent1>
        <a:srgbClr val="3B4AFF"/>
      </a:accent1>
      <a:accent2>
        <a:srgbClr val="0024A9"/>
      </a:accent2>
      <a:accent3>
        <a:srgbClr val="0041D9"/>
      </a:accent3>
      <a:accent4>
        <a:srgbClr val="40BBFF"/>
      </a:accent4>
      <a:accent5>
        <a:srgbClr val="9285F9"/>
      </a:accent5>
      <a:accent6>
        <a:srgbClr val="84F4BC"/>
      </a:accent6>
      <a:hlink>
        <a:srgbClr val="CD5BE8"/>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dimension ref="I7"/>
  <sheetViews>
    <sheetView showGridLines="0" showRowColHeaders="0" zoomScaleNormal="100" workbookViewId="0">
      <selection activeCell="G7" sqref="G7"/>
    </sheetView>
  </sheetViews>
  <sheetFormatPr defaultColWidth="9.140625" defaultRowHeight="12.75"/>
  <cols>
    <col min="1" max="16384" width="9.140625" style="54"/>
  </cols>
  <sheetData>
    <row r="7" spans="9:9" ht="29.25">
      <c r="I7" s="55" t="s">
        <v>101</v>
      </c>
    </row>
  </sheetData>
  <sheetProtection sheet="1" objects="1" scenarios="1" selectLockedCells="1"/>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2"/>
  <dimension ref="C5:E63"/>
  <sheetViews>
    <sheetView showGridLines="0" tabSelected="1" zoomScaleNormal="100" workbookViewId="0">
      <pane ySplit="5" topLeftCell="A6" activePane="bottomLeft" state="frozen"/>
      <selection pane="bottomLeft" activeCell="D8" sqref="D8"/>
    </sheetView>
  </sheetViews>
  <sheetFormatPr defaultColWidth="9.140625" defaultRowHeight="12.75"/>
  <cols>
    <col min="1" max="1" width="3.85546875" style="54" customWidth="1"/>
    <col min="2" max="2" width="62.140625" style="54" customWidth="1"/>
    <col min="3" max="3" width="37.28515625" style="56" bestFit="1" customWidth="1"/>
    <col min="4" max="4" width="17" style="54" bestFit="1" customWidth="1"/>
    <col min="5" max="5" width="27.140625" style="54" bestFit="1" customWidth="1"/>
    <col min="6" max="6" width="13" style="54" customWidth="1"/>
    <col min="7" max="7" width="27.85546875" style="54" bestFit="1" customWidth="1"/>
    <col min="8" max="8" width="17" style="54" bestFit="1" customWidth="1"/>
    <col min="9" max="9" width="8.42578125" style="54" customWidth="1"/>
    <col min="10" max="10" width="27.85546875" style="54" bestFit="1" customWidth="1"/>
    <col min="11" max="11" width="17" style="54" bestFit="1" customWidth="1"/>
    <col min="12" max="16384" width="9.140625" style="54"/>
  </cols>
  <sheetData>
    <row r="5" spans="3:5" ht="3" customHeight="1"/>
    <row r="7" spans="3:5" ht="15.75">
      <c r="C7" s="62" t="s">
        <v>64</v>
      </c>
      <c r="D7" s="62" t="s">
        <v>17</v>
      </c>
      <c r="E7" s="62" t="s">
        <v>28</v>
      </c>
    </row>
    <row r="8" spans="3:5" ht="15">
      <c r="C8" s="63" t="s">
        <v>65</v>
      </c>
      <c r="D8" s="67"/>
      <c r="E8" s="67"/>
    </row>
    <row r="9" spans="3:5" ht="15">
      <c r="C9" s="63" t="s">
        <v>66</v>
      </c>
      <c r="D9" s="67"/>
      <c r="E9" s="67"/>
    </row>
    <row r="12" spans="3:5" ht="15.75">
      <c r="C12" s="62" t="s">
        <v>13</v>
      </c>
      <c r="D12" s="62" t="s">
        <v>47</v>
      </c>
      <c r="E12" s="62" t="s">
        <v>12</v>
      </c>
    </row>
    <row r="13" spans="3:5">
      <c r="C13" s="57" t="s">
        <v>78</v>
      </c>
      <c r="D13" s="66"/>
      <c r="E13" s="68"/>
    </row>
    <row r="14" spans="3:5">
      <c r="C14" s="57" t="s">
        <v>79</v>
      </c>
      <c r="D14" s="66"/>
      <c r="E14" s="68"/>
    </row>
    <row r="15" spans="3:5">
      <c r="C15" s="57" t="s">
        <v>80</v>
      </c>
      <c r="D15" s="66"/>
      <c r="E15" s="68"/>
    </row>
    <row r="16" spans="3:5">
      <c r="C16" s="57" t="s">
        <v>81</v>
      </c>
      <c r="D16" s="66"/>
      <c r="E16" s="68"/>
    </row>
    <row r="17" spans="3:5">
      <c r="C17" s="57" t="s">
        <v>82</v>
      </c>
      <c r="D17" s="66"/>
      <c r="E17" s="68"/>
    </row>
    <row r="18" spans="3:5">
      <c r="C18" s="58"/>
    </row>
    <row r="19" spans="3:5">
      <c r="C19" s="58"/>
    </row>
    <row r="20" spans="3:5">
      <c r="C20" s="57" t="s">
        <v>83</v>
      </c>
      <c r="D20" s="69"/>
    </row>
    <row r="21" spans="3:5">
      <c r="C21" s="58"/>
    </row>
    <row r="22" spans="3:5" ht="14.25">
      <c r="C22" s="57" t="s">
        <v>84</v>
      </c>
      <c r="D22" s="67"/>
    </row>
    <row r="23" spans="3:5" ht="14.25">
      <c r="C23" s="57" t="s">
        <v>85</v>
      </c>
      <c r="D23" s="67"/>
    </row>
    <row r="24" spans="3:5">
      <c r="C24" s="58"/>
    </row>
    <row r="25" spans="3:5">
      <c r="C25" s="58"/>
    </row>
    <row r="26" spans="3:5">
      <c r="C26" s="58"/>
    </row>
    <row r="27" spans="3:5" ht="15.75">
      <c r="C27" s="62" t="s">
        <v>40</v>
      </c>
      <c r="D27" s="62" t="s">
        <v>25</v>
      </c>
    </row>
    <row r="28" spans="3:5">
      <c r="C28" s="57" t="s">
        <v>67</v>
      </c>
      <c r="D28" s="70"/>
    </row>
    <row r="29" spans="3:5">
      <c r="C29" s="57" t="s">
        <v>68</v>
      </c>
      <c r="D29" s="70"/>
    </row>
    <row r="30" spans="3:5">
      <c r="C30" s="57" t="s">
        <v>69</v>
      </c>
      <c r="D30" s="70"/>
    </row>
    <row r="31" spans="3:5">
      <c r="C31" s="57" t="s">
        <v>70</v>
      </c>
      <c r="D31" s="70"/>
    </row>
    <row r="32" spans="3:5">
      <c r="C32" s="57" t="s">
        <v>71</v>
      </c>
      <c r="D32" s="70"/>
    </row>
    <row r="33" spans="3:4">
      <c r="C33" s="57" t="s">
        <v>72</v>
      </c>
      <c r="D33" s="70"/>
    </row>
    <row r="34" spans="3:4">
      <c r="C34" s="57" t="s">
        <v>73</v>
      </c>
      <c r="D34" s="70"/>
    </row>
    <row r="35" spans="3:4">
      <c r="C35" s="57" t="s">
        <v>74</v>
      </c>
      <c r="D35" s="70"/>
    </row>
    <row r="36" spans="3:4">
      <c r="C36" s="57" t="s">
        <v>75</v>
      </c>
      <c r="D36" s="70"/>
    </row>
    <row r="37" spans="3:4">
      <c r="C37" s="57" t="s">
        <v>76</v>
      </c>
      <c r="D37" s="70"/>
    </row>
    <row r="38" spans="3:4">
      <c r="C38" s="57" t="s">
        <v>77</v>
      </c>
      <c r="D38" s="70"/>
    </row>
    <row r="39" spans="3:4">
      <c r="C39" s="59"/>
      <c r="D39" s="60">
        <f>SUM(D28:D38)</f>
        <v>0</v>
      </c>
    </row>
    <row r="40" spans="3:4">
      <c r="C40" s="58"/>
    </row>
    <row r="41" spans="3:4" ht="15.75">
      <c r="C41" s="62" t="s">
        <v>41</v>
      </c>
      <c r="D41" s="62" t="s">
        <v>19</v>
      </c>
    </row>
    <row r="42" spans="3:4">
      <c r="C42" s="57" t="s">
        <v>53</v>
      </c>
      <c r="D42" s="70"/>
    </row>
    <row r="43" spans="3:4">
      <c r="C43" s="57" t="s">
        <v>63</v>
      </c>
      <c r="D43" s="70"/>
    </row>
    <row r="44" spans="3:4">
      <c r="C44" s="57" t="s">
        <v>55</v>
      </c>
      <c r="D44" s="70"/>
    </row>
    <row r="45" spans="3:4">
      <c r="C45" s="57" t="s">
        <v>54</v>
      </c>
      <c r="D45" s="70"/>
    </row>
    <row r="46" spans="3:4">
      <c r="C46" s="57" t="s">
        <v>56</v>
      </c>
      <c r="D46" s="70"/>
    </row>
    <row r="47" spans="3:4">
      <c r="C47" s="57" t="s">
        <v>57</v>
      </c>
      <c r="D47" s="70"/>
    </row>
    <row r="48" spans="3:4">
      <c r="C48" s="57" t="s">
        <v>58</v>
      </c>
      <c r="D48" s="70"/>
    </row>
    <row r="49" spans="3:4">
      <c r="C49" s="57" t="s">
        <v>59</v>
      </c>
      <c r="D49" s="70"/>
    </row>
    <row r="50" spans="3:4">
      <c r="C50" s="57" t="s">
        <v>60</v>
      </c>
      <c r="D50" s="70"/>
    </row>
    <row r="51" spans="3:4">
      <c r="C51" s="57" t="s">
        <v>61</v>
      </c>
      <c r="D51" s="70"/>
    </row>
    <row r="52" spans="3:4">
      <c r="C52" s="57" t="s">
        <v>62</v>
      </c>
      <c r="D52" s="70"/>
    </row>
    <row r="53" spans="3:4">
      <c r="C53" s="64"/>
      <c r="D53" s="61">
        <f>SUM(D42:D52)</f>
        <v>0</v>
      </c>
    </row>
    <row r="54" spans="3:4">
      <c r="C54" s="65"/>
    </row>
    <row r="55" spans="3:4" ht="15.75">
      <c r="C55" s="62" t="s">
        <v>42</v>
      </c>
      <c r="D55" s="62" t="s">
        <v>19</v>
      </c>
    </row>
    <row r="56" spans="3:4">
      <c r="C56" s="71"/>
      <c r="D56" s="70"/>
    </row>
    <row r="57" spans="3:4">
      <c r="C57" s="71"/>
      <c r="D57" s="70"/>
    </row>
    <row r="58" spans="3:4">
      <c r="C58" s="71"/>
      <c r="D58" s="70"/>
    </row>
    <row r="59" spans="3:4">
      <c r="C59" s="71"/>
      <c r="D59" s="70"/>
    </row>
    <row r="60" spans="3:4">
      <c r="C60" s="71"/>
      <c r="D60" s="70"/>
    </row>
    <row r="61" spans="3:4">
      <c r="C61" s="61"/>
      <c r="D61" s="60">
        <f>SUM(D56:D60)</f>
        <v>0</v>
      </c>
    </row>
    <row r="62" spans="3:4">
      <c r="C62" s="65"/>
    </row>
    <row r="63" spans="3:4">
      <c r="C63" s="65"/>
    </row>
  </sheetData>
  <sheetProtection sheet="1" objects="1" selectLockedCells="1"/>
  <pageMargins left="0.511811024" right="0.511811024" top="0.78740157499999996" bottom="0.78740157499999996" header="0.31496062000000002" footer="0.31496062000000002"/>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3"/>
  <dimension ref="A6:CZ39"/>
  <sheetViews>
    <sheetView showGridLines="0" zoomScaleNormal="100" workbookViewId="0">
      <pane xSplit="2" ySplit="8" topLeftCell="C9" activePane="bottomRight" state="frozen"/>
      <selection pane="topRight" activeCell="C1" sqref="C1"/>
      <selection pane="bottomLeft" activeCell="A9" sqref="A9"/>
      <selection pane="bottomRight" activeCell="C8" sqref="C8"/>
    </sheetView>
  </sheetViews>
  <sheetFormatPr defaultColWidth="9.140625" defaultRowHeight="12.75"/>
  <cols>
    <col min="1" max="1" width="5.85546875" style="54" customWidth="1"/>
    <col min="2" max="2" width="38.85546875" style="54" bestFit="1" customWidth="1"/>
    <col min="3" max="3" width="10.7109375" style="54" bestFit="1" customWidth="1"/>
    <col min="4" max="22" width="10.140625" style="54" bestFit="1" customWidth="1"/>
    <col min="23" max="102" width="11.7109375" style="54" bestFit="1" customWidth="1"/>
    <col min="103" max="104" width="9.140625" style="54"/>
  </cols>
  <sheetData>
    <row r="6" spans="1:104">
      <c r="A6" s="78"/>
      <c r="B6" s="117" t="s">
        <v>48</v>
      </c>
      <c r="C6" s="85">
        <f ca="1">TODAY()</f>
        <v>45418</v>
      </c>
      <c r="D6" s="77">
        <f ca="1">EDATE(C6,1)</f>
        <v>45449</v>
      </c>
      <c r="E6" s="77">
        <f t="shared" ref="E6:BP6" ca="1" si="0">EDATE(D6,1)</f>
        <v>45479</v>
      </c>
      <c r="F6" s="77">
        <f t="shared" ca="1" si="0"/>
        <v>45510</v>
      </c>
      <c r="G6" s="77">
        <f t="shared" ca="1" si="0"/>
        <v>45541</v>
      </c>
      <c r="H6" s="77">
        <f t="shared" ca="1" si="0"/>
        <v>45571</v>
      </c>
      <c r="I6" s="77">
        <f t="shared" ca="1" si="0"/>
        <v>45602</v>
      </c>
      <c r="J6" s="77">
        <f t="shared" ca="1" si="0"/>
        <v>45632</v>
      </c>
      <c r="K6" s="77">
        <f t="shared" ca="1" si="0"/>
        <v>45663</v>
      </c>
      <c r="L6" s="77">
        <f t="shared" ca="1" si="0"/>
        <v>45694</v>
      </c>
      <c r="M6" s="77">
        <f t="shared" ca="1" si="0"/>
        <v>45722</v>
      </c>
      <c r="N6" s="77">
        <f t="shared" ca="1" si="0"/>
        <v>45753</v>
      </c>
      <c r="O6" s="77">
        <f t="shared" ca="1" si="0"/>
        <v>45783</v>
      </c>
      <c r="P6" s="77">
        <f t="shared" ca="1" si="0"/>
        <v>45814</v>
      </c>
      <c r="Q6" s="77">
        <f t="shared" ca="1" si="0"/>
        <v>45844</v>
      </c>
      <c r="R6" s="77">
        <f t="shared" ca="1" si="0"/>
        <v>45875</v>
      </c>
      <c r="S6" s="77">
        <f t="shared" ca="1" si="0"/>
        <v>45906</v>
      </c>
      <c r="T6" s="77">
        <f t="shared" ca="1" si="0"/>
        <v>45936</v>
      </c>
      <c r="U6" s="77">
        <f t="shared" ca="1" si="0"/>
        <v>45967</v>
      </c>
      <c r="V6" s="77">
        <f t="shared" ca="1" si="0"/>
        <v>45997</v>
      </c>
      <c r="W6" s="77">
        <f t="shared" ca="1" si="0"/>
        <v>46028</v>
      </c>
      <c r="X6" s="77">
        <f t="shared" ca="1" si="0"/>
        <v>46059</v>
      </c>
      <c r="Y6" s="77">
        <f t="shared" ca="1" si="0"/>
        <v>46087</v>
      </c>
      <c r="Z6" s="77">
        <f t="shared" ca="1" si="0"/>
        <v>46118</v>
      </c>
      <c r="AA6" s="77">
        <f t="shared" ca="1" si="0"/>
        <v>46148</v>
      </c>
      <c r="AB6" s="77">
        <f t="shared" ca="1" si="0"/>
        <v>46179</v>
      </c>
      <c r="AC6" s="77">
        <f t="shared" ca="1" si="0"/>
        <v>46209</v>
      </c>
      <c r="AD6" s="77">
        <f t="shared" ca="1" si="0"/>
        <v>46240</v>
      </c>
      <c r="AE6" s="77">
        <f t="shared" ca="1" si="0"/>
        <v>46271</v>
      </c>
      <c r="AF6" s="77">
        <f t="shared" ca="1" si="0"/>
        <v>46301</v>
      </c>
      <c r="AG6" s="77">
        <f t="shared" ca="1" si="0"/>
        <v>46332</v>
      </c>
      <c r="AH6" s="77">
        <f t="shared" ca="1" si="0"/>
        <v>46362</v>
      </c>
      <c r="AI6" s="77">
        <f t="shared" ca="1" si="0"/>
        <v>46393</v>
      </c>
      <c r="AJ6" s="77">
        <f t="shared" ca="1" si="0"/>
        <v>46424</v>
      </c>
      <c r="AK6" s="77">
        <f t="shared" ca="1" si="0"/>
        <v>46452</v>
      </c>
      <c r="AL6" s="77">
        <f t="shared" ca="1" si="0"/>
        <v>46483</v>
      </c>
      <c r="AM6" s="77">
        <f t="shared" ca="1" si="0"/>
        <v>46513</v>
      </c>
      <c r="AN6" s="77">
        <f t="shared" ca="1" si="0"/>
        <v>46544</v>
      </c>
      <c r="AO6" s="77">
        <f t="shared" ca="1" si="0"/>
        <v>46574</v>
      </c>
      <c r="AP6" s="77">
        <f t="shared" ca="1" si="0"/>
        <v>46605</v>
      </c>
      <c r="AQ6" s="77">
        <f t="shared" ca="1" si="0"/>
        <v>46636</v>
      </c>
      <c r="AR6" s="77">
        <f t="shared" ca="1" si="0"/>
        <v>46666</v>
      </c>
      <c r="AS6" s="77">
        <f t="shared" ca="1" si="0"/>
        <v>46697</v>
      </c>
      <c r="AT6" s="77">
        <f t="shared" ca="1" si="0"/>
        <v>46727</v>
      </c>
      <c r="AU6" s="77">
        <f t="shared" ca="1" si="0"/>
        <v>46758</v>
      </c>
      <c r="AV6" s="77">
        <f t="shared" ca="1" si="0"/>
        <v>46789</v>
      </c>
      <c r="AW6" s="77">
        <f t="shared" ca="1" si="0"/>
        <v>46818</v>
      </c>
      <c r="AX6" s="77">
        <f t="shared" ca="1" si="0"/>
        <v>46849</v>
      </c>
      <c r="AY6" s="77">
        <f t="shared" ca="1" si="0"/>
        <v>46879</v>
      </c>
      <c r="AZ6" s="77">
        <f t="shared" ca="1" si="0"/>
        <v>46910</v>
      </c>
      <c r="BA6" s="77">
        <f t="shared" ca="1" si="0"/>
        <v>46940</v>
      </c>
      <c r="BB6" s="77">
        <f t="shared" ca="1" si="0"/>
        <v>46971</v>
      </c>
      <c r="BC6" s="77">
        <f t="shared" ca="1" si="0"/>
        <v>47002</v>
      </c>
      <c r="BD6" s="77">
        <f t="shared" ca="1" si="0"/>
        <v>47032</v>
      </c>
      <c r="BE6" s="77">
        <f t="shared" ca="1" si="0"/>
        <v>47063</v>
      </c>
      <c r="BF6" s="77">
        <f t="shared" ca="1" si="0"/>
        <v>47093</v>
      </c>
      <c r="BG6" s="77">
        <f t="shared" ca="1" si="0"/>
        <v>47124</v>
      </c>
      <c r="BH6" s="77">
        <f t="shared" ca="1" si="0"/>
        <v>47155</v>
      </c>
      <c r="BI6" s="77">
        <f t="shared" ca="1" si="0"/>
        <v>47183</v>
      </c>
      <c r="BJ6" s="77">
        <f t="shared" ca="1" si="0"/>
        <v>47214</v>
      </c>
      <c r="BK6" s="77">
        <f t="shared" ca="1" si="0"/>
        <v>47244</v>
      </c>
      <c r="BL6" s="77">
        <f t="shared" ca="1" si="0"/>
        <v>47275</v>
      </c>
      <c r="BM6" s="77">
        <f t="shared" ca="1" si="0"/>
        <v>47305</v>
      </c>
      <c r="BN6" s="77">
        <f t="shared" ca="1" si="0"/>
        <v>47336</v>
      </c>
      <c r="BO6" s="77">
        <f t="shared" ca="1" si="0"/>
        <v>47367</v>
      </c>
      <c r="BP6" s="77">
        <f t="shared" ca="1" si="0"/>
        <v>47397</v>
      </c>
      <c r="BQ6" s="77">
        <f t="shared" ref="BQ6:CX6" ca="1" si="1">EDATE(BP6,1)</f>
        <v>47428</v>
      </c>
      <c r="BR6" s="77">
        <f t="shared" ca="1" si="1"/>
        <v>47458</v>
      </c>
      <c r="BS6" s="77">
        <f t="shared" ca="1" si="1"/>
        <v>47489</v>
      </c>
      <c r="BT6" s="77">
        <f t="shared" ca="1" si="1"/>
        <v>47520</v>
      </c>
      <c r="BU6" s="77">
        <f t="shared" ca="1" si="1"/>
        <v>47548</v>
      </c>
      <c r="BV6" s="77">
        <f t="shared" ca="1" si="1"/>
        <v>47579</v>
      </c>
      <c r="BW6" s="77">
        <f t="shared" ca="1" si="1"/>
        <v>47609</v>
      </c>
      <c r="BX6" s="77">
        <f t="shared" ca="1" si="1"/>
        <v>47640</v>
      </c>
      <c r="BY6" s="77">
        <f t="shared" ca="1" si="1"/>
        <v>47670</v>
      </c>
      <c r="BZ6" s="77">
        <f t="shared" ca="1" si="1"/>
        <v>47701</v>
      </c>
      <c r="CA6" s="77">
        <f t="shared" ca="1" si="1"/>
        <v>47732</v>
      </c>
      <c r="CB6" s="77">
        <f t="shared" ca="1" si="1"/>
        <v>47762</v>
      </c>
      <c r="CC6" s="77">
        <f t="shared" ca="1" si="1"/>
        <v>47793</v>
      </c>
      <c r="CD6" s="77">
        <f t="shared" ca="1" si="1"/>
        <v>47823</v>
      </c>
      <c r="CE6" s="77">
        <f t="shared" ca="1" si="1"/>
        <v>47854</v>
      </c>
      <c r="CF6" s="77">
        <f t="shared" ca="1" si="1"/>
        <v>47885</v>
      </c>
      <c r="CG6" s="77">
        <f t="shared" ca="1" si="1"/>
        <v>47913</v>
      </c>
      <c r="CH6" s="77">
        <f t="shared" ca="1" si="1"/>
        <v>47944</v>
      </c>
      <c r="CI6" s="77">
        <f t="shared" ca="1" si="1"/>
        <v>47974</v>
      </c>
      <c r="CJ6" s="77">
        <f t="shared" ca="1" si="1"/>
        <v>48005</v>
      </c>
      <c r="CK6" s="77">
        <f t="shared" ca="1" si="1"/>
        <v>48035</v>
      </c>
      <c r="CL6" s="77">
        <f t="shared" ca="1" si="1"/>
        <v>48066</v>
      </c>
      <c r="CM6" s="77">
        <f t="shared" ca="1" si="1"/>
        <v>48097</v>
      </c>
      <c r="CN6" s="77">
        <f t="shared" ca="1" si="1"/>
        <v>48127</v>
      </c>
      <c r="CO6" s="77">
        <f t="shared" ca="1" si="1"/>
        <v>48158</v>
      </c>
      <c r="CP6" s="77">
        <f t="shared" ca="1" si="1"/>
        <v>48188</v>
      </c>
      <c r="CQ6" s="77">
        <f t="shared" ca="1" si="1"/>
        <v>48219</v>
      </c>
      <c r="CR6" s="77">
        <f t="shared" ca="1" si="1"/>
        <v>48250</v>
      </c>
      <c r="CS6" s="77">
        <f t="shared" ca="1" si="1"/>
        <v>48279</v>
      </c>
      <c r="CT6" s="77">
        <f t="shared" ca="1" si="1"/>
        <v>48310</v>
      </c>
      <c r="CU6" s="77">
        <f t="shared" ca="1" si="1"/>
        <v>48340</v>
      </c>
      <c r="CV6" s="77">
        <f t="shared" ca="1" si="1"/>
        <v>48371</v>
      </c>
      <c r="CW6" s="77">
        <f t="shared" ca="1" si="1"/>
        <v>48401</v>
      </c>
      <c r="CX6" s="77">
        <f t="shared" ca="1" si="1"/>
        <v>48432</v>
      </c>
      <c r="CY6" s="78"/>
      <c r="CZ6" s="78"/>
    </row>
    <row r="7" spans="1:104">
      <c r="A7" s="78"/>
      <c r="B7" s="118"/>
      <c r="C7" s="79">
        <v>1</v>
      </c>
      <c r="D7" s="79">
        <v>2</v>
      </c>
      <c r="E7" s="79">
        <v>3</v>
      </c>
      <c r="F7" s="79">
        <v>4</v>
      </c>
      <c r="G7" s="79">
        <v>5</v>
      </c>
      <c r="H7" s="79">
        <v>6</v>
      </c>
      <c r="I7" s="79">
        <v>7</v>
      </c>
      <c r="J7" s="79">
        <v>8</v>
      </c>
      <c r="K7" s="79">
        <v>9</v>
      </c>
      <c r="L7" s="79">
        <v>10</v>
      </c>
      <c r="M7" s="79">
        <v>11</v>
      </c>
      <c r="N7" s="79">
        <v>12</v>
      </c>
      <c r="O7" s="79">
        <v>13</v>
      </c>
      <c r="P7" s="79">
        <v>14</v>
      </c>
      <c r="Q7" s="79">
        <v>15</v>
      </c>
      <c r="R7" s="79">
        <v>16</v>
      </c>
      <c r="S7" s="79">
        <v>17</v>
      </c>
      <c r="T7" s="79">
        <v>18</v>
      </c>
      <c r="U7" s="79">
        <v>19</v>
      </c>
      <c r="V7" s="79">
        <v>20</v>
      </c>
      <c r="W7" s="79">
        <v>21</v>
      </c>
      <c r="X7" s="79">
        <v>22</v>
      </c>
      <c r="Y7" s="79">
        <v>23</v>
      </c>
      <c r="Z7" s="79">
        <v>24</v>
      </c>
      <c r="AA7" s="79">
        <v>25</v>
      </c>
      <c r="AB7" s="79">
        <v>26</v>
      </c>
      <c r="AC7" s="79">
        <v>27</v>
      </c>
      <c r="AD7" s="79">
        <v>28</v>
      </c>
      <c r="AE7" s="79">
        <v>29</v>
      </c>
      <c r="AF7" s="79">
        <v>30</v>
      </c>
      <c r="AG7" s="79">
        <v>31</v>
      </c>
      <c r="AH7" s="79">
        <v>32</v>
      </c>
      <c r="AI7" s="79">
        <v>33</v>
      </c>
      <c r="AJ7" s="79">
        <v>34</v>
      </c>
      <c r="AK7" s="79">
        <v>35</v>
      </c>
      <c r="AL7" s="79">
        <v>36</v>
      </c>
      <c r="AM7" s="79">
        <v>37</v>
      </c>
      <c r="AN7" s="79">
        <v>38</v>
      </c>
      <c r="AO7" s="79">
        <v>39</v>
      </c>
      <c r="AP7" s="79">
        <v>40</v>
      </c>
      <c r="AQ7" s="79">
        <v>41</v>
      </c>
      <c r="AR7" s="79">
        <v>42</v>
      </c>
      <c r="AS7" s="79">
        <v>43</v>
      </c>
      <c r="AT7" s="79">
        <v>44</v>
      </c>
      <c r="AU7" s="79">
        <v>45</v>
      </c>
      <c r="AV7" s="79">
        <v>46</v>
      </c>
      <c r="AW7" s="79">
        <v>47</v>
      </c>
      <c r="AX7" s="79">
        <v>48</v>
      </c>
      <c r="AY7" s="79">
        <v>49</v>
      </c>
      <c r="AZ7" s="79">
        <v>50</v>
      </c>
      <c r="BA7" s="79">
        <v>51</v>
      </c>
      <c r="BB7" s="79">
        <v>52</v>
      </c>
      <c r="BC7" s="79">
        <v>53</v>
      </c>
      <c r="BD7" s="79">
        <v>54</v>
      </c>
      <c r="BE7" s="79">
        <v>55</v>
      </c>
      <c r="BF7" s="79">
        <v>56</v>
      </c>
      <c r="BG7" s="79">
        <v>57</v>
      </c>
      <c r="BH7" s="79">
        <v>58</v>
      </c>
      <c r="BI7" s="79">
        <v>59</v>
      </c>
      <c r="BJ7" s="79">
        <v>60</v>
      </c>
      <c r="BK7" s="79">
        <v>61</v>
      </c>
      <c r="BL7" s="79">
        <v>62</v>
      </c>
      <c r="BM7" s="79">
        <v>63</v>
      </c>
      <c r="BN7" s="79">
        <v>64</v>
      </c>
      <c r="BO7" s="79">
        <v>65</v>
      </c>
      <c r="BP7" s="79">
        <v>66</v>
      </c>
      <c r="BQ7" s="79">
        <v>67</v>
      </c>
      <c r="BR7" s="79">
        <v>68</v>
      </c>
      <c r="BS7" s="79">
        <v>69</v>
      </c>
      <c r="BT7" s="79">
        <v>70</v>
      </c>
      <c r="BU7" s="79">
        <v>71</v>
      </c>
      <c r="BV7" s="79">
        <v>72</v>
      </c>
      <c r="BW7" s="79">
        <v>73</v>
      </c>
      <c r="BX7" s="79">
        <v>74</v>
      </c>
      <c r="BY7" s="79">
        <v>75</v>
      </c>
      <c r="BZ7" s="79">
        <v>76</v>
      </c>
      <c r="CA7" s="79">
        <v>77</v>
      </c>
      <c r="CB7" s="79">
        <v>78</v>
      </c>
      <c r="CC7" s="79">
        <v>79</v>
      </c>
      <c r="CD7" s="79">
        <v>80</v>
      </c>
      <c r="CE7" s="79">
        <v>81</v>
      </c>
      <c r="CF7" s="79">
        <v>82</v>
      </c>
      <c r="CG7" s="79">
        <v>83</v>
      </c>
      <c r="CH7" s="79">
        <v>84</v>
      </c>
      <c r="CI7" s="79">
        <v>85</v>
      </c>
      <c r="CJ7" s="79">
        <v>86</v>
      </c>
      <c r="CK7" s="79">
        <v>87</v>
      </c>
      <c r="CL7" s="79">
        <v>88</v>
      </c>
      <c r="CM7" s="79">
        <v>89</v>
      </c>
      <c r="CN7" s="79">
        <v>90</v>
      </c>
      <c r="CO7" s="79">
        <v>91</v>
      </c>
      <c r="CP7" s="79">
        <v>92</v>
      </c>
      <c r="CQ7" s="79">
        <v>93</v>
      </c>
      <c r="CR7" s="79">
        <v>94</v>
      </c>
      <c r="CS7" s="79">
        <v>95</v>
      </c>
      <c r="CT7" s="79">
        <v>96</v>
      </c>
      <c r="CU7" s="79">
        <v>97</v>
      </c>
      <c r="CV7" s="79">
        <v>98</v>
      </c>
      <c r="CW7" s="79">
        <v>99</v>
      </c>
      <c r="CX7" s="79">
        <v>100</v>
      </c>
      <c r="CY7" s="78"/>
      <c r="CZ7" s="78"/>
    </row>
    <row r="8" spans="1:104" ht="15">
      <c r="B8" s="83" t="s">
        <v>51</v>
      </c>
      <c r="C8" s="82"/>
      <c r="D8" s="75">
        <f t="shared" ref="D8:AI8" si="2">C8+C27</f>
        <v>0</v>
      </c>
      <c r="E8" s="75">
        <f t="shared" si="2"/>
        <v>0</v>
      </c>
      <c r="F8" s="75">
        <f t="shared" si="2"/>
        <v>0</v>
      </c>
      <c r="G8" s="75">
        <f t="shared" si="2"/>
        <v>0</v>
      </c>
      <c r="H8" s="75">
        <f t="shared" si="2"/>
        <v>0</v>
      </c>
      <c r="I8" s="75">
        <f t="shared" si="2"/>
        <v>0</v>
      </c>
      <c r="J8" s="75">
        <f t="shared" si="2"/>
        <v>0</v>
      </c>
      <c r="K8" s="75">
        <f t="shared" si="2"/>
        <v>0</v>
      </c>
      <c r="L8" s="75">
        <f t="shared" si="2"/>
        <v>0</v>
      </c>
      <c r="M8" s="75">
        <f t="shared" si="2"/>
        <v>0</v>
      </c>
      <c r="N8" s="75">
        <f t="shared" si="2"/>
        <v>0</v>
      </c>
      <c r="O8" s="75">
        <f t="shared" si="2"/>
        <v>0</v>
      </c>
      <c r="P8" s="75">
        <f t="shared" si="2"/>
        <v>0</v>
      </c>
      <c r="Q8" s="75">
        <f t="shared" si="2"/>
        <v>0</v>
      </c>
      <c r="R8" s="75">
        <f t="shared" si="2"/>
        <v>0</v>
      </c>
      <c r="S8" s="75">
        <f t="shared" si="2"/>
        <v>0</v>
      </c>
      <c r="T8" s="75">
        <f t="shared" si="2"/>
        <v>0</v>
      </c>
      <c r="U8" s="75">
        <f t="shared" si="2"/>
        <v>0</v>
      </c>
      <c r="V8" s="75">
        <f t="shared" si="2"/>
        <v>0</v>
      </c>
      <c r="W8" s="75">
        <f t="shared" si="2"/>
        <v>0</v>
      </c>
      <c r="X8" s="75">
        <f t="shared" si="2"/>
        <v>0</v>
      </c>
      <c r="Y8" s="75">
        <f t="shared" si="2"/>
        <v>0</v>
      </c>
      <c r="Z8" s="75">
        <f t="shared" si="2"/>
        <v>0</v>
      </c>
      <c r="AA8" s="75">
        <f t="shared" si="2"/>
        <v>0</v>
      </c>
      <c r="AB8" s="75">
        <f t="shared" si="2"/>
        <v>0</v>
      </c>
      <c r="AC8" s="75">
        <f t="shared" si="2"/>
        <v>0</v>
      </c>
      <c r="AD8" s="75">
        <f t="shared" si="2"/>
        <v>0</v>
      </c>
      <c r="AE8" s="75">
        <f t="shared" si="2"/>
        <v>0</v>
      </c>
      <c r="AF8" s="75">
        <f t="shared" si="2"/>
        <v>0</v>
      </c>
      <c r="AG8" s="75">
        <f t="shared" si="2"/>
        <v>0</v>
      </c>
      <c r="AH8" s="75">
        <f t="shared" si="2"/>
        <v>0</v>
      </c>
      <c r="AI8" s="75">
        <f t="shared" si="2"/>
        <v>0</v>
      </c>
      <c r="AJ8" s="75">
        <f t="shared" ref="AJ8:BO8" si="3">AI8+AI27</f>
        <v>0</v>
      </c>
      <c r="AK8" s="75">
        <f t="shared" si="3"/>
        <v>0</v>
      </c>
      <c r="AL8" s="75">
        <f t="shared" si="3"/>
        <v>0</v>
      </c>
      <c r="AM8" s="75">
        <f t="shared" si="3"/>
        <v>0</v>
      </c>
      <c r="AN8" s="75">
        <f t="shared" si="3"/>
        <v>0</v>
      </c>
      <c r="AO8" s="75">
        <f t="shared" si="3"/>
        <v>0</v>
      </c>
      <c r="AP8" s="75">
        <f t="shared" si="3"/>
        <v>0</v>
      </c>
      <c r="AQ8" s="75">
        <f t="shared" si="3"/>
        <v>0</v>
      </c>
      <c r="AR8" s="75">
        <f t="shared" si="3"/>
        <v>0</v>
      </c>
      <c r="AS8" s="75">
        <f t="shared" si="3"/>
        <v>0</v>
      </c>
      <c r="AT8" s="75">
        <f t="shared" si="3"/>
        <v>0</v>
      </c>
      <c r="AU8" s="75">
        <f t="shared" si="3"/>
        <v>0</v>
      </c>
      <c r="AV8" s="75">
        <f t="shared" si="3"/>
        <v>0</v>
      </c>
      <c r="AW8" s="75">
        <f t="shared" si="3"/>
        <v>0</v>
      </c>
      <c r="AX8" s="75">
        <f t="shared" si="3"/>
        <v>0</v>
      </c>
      <c r="AY8" s="75">
        <f t="shared" si="3"/>
        <v>0</v>
      </c>
      <c r="AZ8" s="75">
        <f t="shared" si="3"/>
        <v>0</v>
      </c>
      <c r="BA8" s="75">
        <f t="shared" si="3"/>
        <v>0</v>
      </c>
      <c r="BB8" s="75">
        <f t="shared" si="3"/>
        <v>0</v>
      </c>
      <c r="BC8" s="75">
        <f t="shared" si="3"/>
        <v>0</v>
      </c>
      <c r="BD8" s="75">
        <f t="shared" si="3"/>
        <v>0</v>
      </c>
      <c r="BE8" s="75">
        <f t="shared" si="3"/>
        <v>0</v>
      </c>
      <c r="BF8" s="75">
        <f t="shared" si="3"/>
        <v>0</v>
      </c>
      <c r="BG8" s="75">
        <f t="shared" si="3"/>
        <v>0</v>
      </c>
      <c r="BH8" s="75">
        <f t="shared" si="3"/>
        <v>0</v>
      </c>
      <c r="BI8" s="75">
        <f t="shared" si="3"/>
        <v>0</v>
      </c>
      <c r="BJ8" s="75">
        <f t="shared" si="3"/>
        <v>0</v>
      </c>
      <c r="BK8" s="75">
        <f t="shared" si="3"/>
        <v>0</v>
      </c>
      <c r="BL8" s="75">
        <f t="shared" si="3"/>
        <v>0</v>
      </c>
      <c r="BM8" s="75">
        <f t="shared" si="3"/>
        <v>0</v>
      </c>
      <c r="BN8" s="75">
        <f t="shared" si="3"/>
        <v>0</v>
      </c>
      <c r="BO8" s="75">
        <f t="shared" si="3"/>
        <v>0</v>
      </c>
      <c r="BP8" s="75">
        <f t="shared" ref="BP8:CX8" si="4">BO8+BO27</f>
        <v>0</v>
      </c>
      <c r="BQ8" s="75">
        <f t="shared" si="4"/>
        <v>0</v>
      </c>
      <c r="BR8" s="75">
        <f t="shared" si="4"/>
        <v>0</v>
      </c>
      <c r="BS8" s="75">
        <f t="shared" si="4"/>
        <v>0</v>
      </c>
      <c r="BT8" s="75">
        <f t="shared" si="4"/>
        <v>0</v>
      </c>
      <c r="BU8" s="75">
        <f t="shared" si="4"/>
        <v>0</v>
      </c>
      <c r="BV8" s="75">
        <f t="shared" si="4"/>
        <v>0</v>
      </c>
      <c r="BW8" s="75">
        <f t="shared" si="4"/>
        <v>0</v>
      </c>
      <c r="BX8" s="75">
        <f t="shared" si="4"/>
        <v>0</v>
      </c>
      <c r="BY8" s="75">
        <f t="shared" si="4"/>
        <v>0</v>
      </c>
      <c r="BZ8" s="75">
        <f t="shared" si="4"/>
        <v>0</v>
      </c>
      <c r="CA8" s="75">
        <f t="shared" si="4"/>
        <v>0</v>
      </c>
      <c r="CB8" s="75">
        <f t="shared" si="4"/>
        <v>0</v>
      </c>
      <c r="CC8" s="75">
        <f t="shared" si="4"/>
        <v>0</v>
      </c>
      <c r="CD8" s="75">
        <f t="shared" si="4"/>
        <v>0</v>
      </c>
      <c r="CE8" s="75">
        <f t="shared" si="4"/>
        <v>0</v>
      </c>
      <c r="CF8" s="75">
        <f t="shared" si="4"/>
        <v>0</v>
      </c>
      <c r="CG8" s="75">
        <f t="shared" si="4"/>
        <v>0</v>
      </c>
      <c r="CH8" s="75">
        <f t="shared" si="4"/>
        <v>0</v>
      </c>
      <c r="CI8" s="75">
        <f t="shared" si="4"/>
        <v>0</v>
      </c>
      <c r="CJ8" s="75">
        <f t="shared" si="4"/>
        <v>0</v>
      </c>
      <c r="CK8" s="75">
        <f t="shared" si="4"/>
        <v>0</v>
      </c>
      <c r="CL8" s="75">
        <f t="shared" si="4"/>
        <v>0</v>
      </c>
      <c r="CM8" s="75">
        <f t="shared" si="4"/>
        <v>0</v>
      </c>
      <c r="CN8" s="75">
        <f t="shared" si="4"/>
        <v>0</v>
      </c>
      <c r="CO8" s="75">
        <f t="shared" si="4"/>
        <v>0</v>
      </c>
      <c r="CP8" s="75">
        <f t="shared" si="4"/>
        <v>0</v>
      </c>
      <c r="CQ8" s="75">
        <f t="shared" si="4"/>
        <v>0</v>
      </c>
      <c r="CR8" s="75">
        <f t="shared" si="4"/>
        <v>0</v>
      </c>
      <c r="CS8" s="75">
        <f t="shared" si="4"/>
        <v>0</v>
      </c>
      <c r="CT8" s="75">
        <f t="shared" si="4"/>
        <v>0</v>
      </c>
      <c r="CU8" s="75">
        <f t="shared" si="4"/>
        <v>0</v>
      </c>
      <c r="CV8" s="75">
        <f t="shared" si="4"/>
        <v>0</v>
      </c>
      <c r="CW8" s="75">
        <f t="shared" si="4"/>
        <v>0</v>
      </c>
      <c r="CX8" s="75">
        <f t="shared" si="4"/>
        <v>0</v>
      </c>
    </row>
    <row r="9" spans="1:104" ht="15">
      <c r="A9" s="72"/>
      <c r="B9" s="84" t="s">
        <v>52</v>
      </c>
      <c r="C9" s="74">
        <f>RESULTADO!E9</f>
        <v>0</v>
      </c>
      <c r="D9" s="74">
        <f>C9</f>
        <v>0</v>
      </c>
      <c r="E9" s="74">
        <f t="shared" ref="E9:BP9" si="5">D9</f>
        <v>0</v>
      </c>
      <c r="F9" s="74">
        <f t="shared" si="5"/>
        <v>0</v>
      </c>
      <c r="G9" s="74">
        <f t="shared" si="5"/>
        <v>0</v>
      </c>
      <c r="H9" s="74">
        <f t="shared" si="5"/>
        <v>0</v>
      </c>
      <c r="I9" s="74">
        <f t="shared" si="5"/>
        <v>0</v>
      </c>
      <c r="J9" s="74">
        <f t="shared" si="5"/>
        <v>0</v>
      </c>
      <c r="K9" s="74">
        <f t="shared" si="5"/>
        <v>0</v>
      </c>
      <c r="L9" s="74">
        <f t="shared" si="5"/>
        <v>0</v>
      </c>
      <c r="M9" s="74">
        <f t="shared" si="5"/>
        <v>0</v>
      </c>
      <c r="N9" s="74">
        <f t="shared" si="5"/>
        <v>0</v>
      </c>
      <c r="O9" s="74">
        <f t="shared" si="5"/>
        <v>0</v>
      </c>
      <c r="P9" s="74">
        <f t="shared" si="5"/>
        <v>0</v>
      </c>
      <c r="Q9" s="74">
        <f t="shared" si="5"/>
        <v>0</v>
      </c>
      <c r="R9" s="74">
        <f t="shared" si="5"/>
        <v>0</v>
      </c>
      <c r="S9" s="74">
        <f t="shared" si="5"/>
        <v>0</v>
      </c>
      <c r="T9" s="74">
        <f t="shared" si="5"/>
        <v>0</v>
      </c>
      <c r="U9" s="74">
        <f t="shared" si="5"/>
        <v>0</v>
      </c>
      <c r="V9" s="74">
        <f t="shared" si="5"/>
        <v>0</v>
      </c>
      <c r="W9" s="74">
        <f t="shared" si="5"/>
        <v>0</v>
      </c>
      <c r="X9" s="74">
        <f t="shared" si="5"/>
        <v>0</v>
      </c>
      <c r="Y9" s="74">
        <f t="shared" si="5"/>
        <v>0</v>
      </c>
      <c r="Z9" s="74">
        <f t="shared" si="5"/>
        <v>0</v>
      </c>
      <c r="AA9" s="74">
        <f t="shared" si="5"/>
        <v>0</v>
      </c>
      <c r="AB9" s="74">
        <f t="shared" si="5"/>
        <v>0</v>
      </c>
      <c r="AC9" s="74">
        <f t="shared" si="5"/>
        <v>0</v>
      </c>
      <c r="AD9" s="74">
        <f t="shared" si="5"/>
        <v>0</v>
      </c>
      <c r="AE9" s="74">
        <f t="shared" si="5"/>
        <v>0</v>
      </c>
      <c r="AF9" s="74">
        <f t="shared" si="5"/>
        <v>0</v>
      </c>
      <c r="AG9" s="74">
        <f t="shared" si="5"/>
        <v>0</v>
      </c>
      <c r="AH9" s="74">
        <f t="shared" si="5"/>
        <v>0</v>
      </c>
      <c r="AI9" s="74">
        <f t="shared" si="5"/>
        <v>0</v>
      </c>
      <c r="AJ9" s="74">
        <f t="shared" si="5"/>
        <v>0</v>
      </c>
      <c r="AK9" s="74">
        <f t="shared" si="5"/>
        <v>0</v>
      </c>
      <c r="AL9" s="74">
        <f t="shared" si="5"/>
        <v>0</v>
      </c>
      <c r="AM9" s="74">
        <f t="shared" si="5"/>
        <v>0</v>
      </c>
      <c r="AN9" s="74">
        <f t="shared" si="5"/>
        <v>0</v>
      </c>
      <c r="AO9" s="74">
        <f t="shared" si="5"/>
        <v>0</v>
      </c>
      <c r="AP9" s="74">
        <f t="shared" si="5"/>
        <v>0</v>
      </c>
      <c r="AQ9" s="74">
        <f t="shared" si="5"/>
        <v>0</v>
      </c>
      <c r="AR9" s="74">
        <f t="shared" si="5"/>
        <v>0</v>
      </c>
      <c r="AS9" s="74">
        <f t="shared" si="5"/>
        <v>0</v>
      </c>
      <c r="AT9" s="74">
        <f t="shared" si="5"/>
        <v>0</v>
      </c>
      <c r="AU9" s="74">
        <f t="shared" si="5"/>
        <v>0</v>
      </c>
      <c r="AV9" s="74">
        <f t="shared" si="5"/>
        <v>0</v>
      </c>
      <c r="AW9" s="74">
        <f t="shared" si="5"/>
        <v>0</v>
      </c>
      <c r="AX9" s="74">
        <f t="shared" si="5"/>
        <v>0</v>
      </c>
      <c r="AY9" s="74">
        <f t="shared" si="5"/>
        <v>0</v>
      </c>
      <c r="AZ9" s="74">
        <f t="shared" si="5"/>
        <v>0</v>
      </c>
      <c r="BA9" s="74">
        <f t="shared" si="5"/>
        <v>0</v>
      </c>
      <c r="BB9" s="74">
        <f t="shared" si="5"/>
        <v>0</v>
      </c>
      <c r="BC9" s="74">
        <f t="shared" si="5"/>
        <v>0</v>
      </c>
      <c r="BD9" s="74">
        <f t="shared" si="5"/>
        <v>0</v>
      </c>
      <c r="BE9" s="74">
        <f t="shared" si="5"/>
        <v>0</v>
      </c>
      <c r="BF9" s="74">
        <f t="shared" si="5"/>
        <v>0</v>
      </c>
      <c r="BG9" s="74">
        <f t="shared" si="5"/>
        <v>0</v>
      </c>
      <c r="BH9" s="74">
        <f t="shared" si="5"/>
        <v>0</v>
      </c>
      <c r="BI9" s="74">
        <f t="shared" si="5"/>
        <v>0</v>
      </c>
      <c r="BJ9" s="74">
        <f t="shared" si="5"/>
        <v>0</v>
      </c>
      <c r="BK9" s="74">
        <f t="shared" si="5"/>
        <v>0</v>
      </c>
      <c r="BL9" s="74">
        <f t="shared" si="5"/>
        <v>0</v>
      </c>
      <c r="BM9" s="74">
        <f t="shared" si="5"/>
        <v>0</v>
      </c>
      <c r="BN9" s="74">
        <f t="shared" si="5"/>
        <v>0</v>
      </c>
      <c r="BO9" s="74">
        <f t="shared" si="5"/>
        <v>0</v>
      </c>
      <c r="BP9" s="74">
        <f t="shared" si="5"/>
        <v>0</v>
      </c>
      <c r="BQ9" s="74">
        <f t="shared" ref="BQ9:CX9" si="6">BP9</f>
        <v>0</v>
      </c>
      <c r="BR9" s="74">
        <f t="shared" si="6"/>
        <v>0</v>
      </c>
      <c r="BS9" s="74">
        <f t="shared" si="6"/>
        <v>0</v>
      </c>
      <c r="BT9" s="74">
        <f t="shared" si="6"/>
        <v>0</v>
      </c>
      <c r="BU9" s="74">
        <f t="shared" si="6"/>
        <v>0</v>
      </c>
      <c r="BV9" s="74">
        <f t="shared" si="6"/>
        <v>0</v>
      </c>
      <c r="BW9" s="74">
        <f t="shared" si="6"/>
        <v>0</v>
      </c>
      <c r="BX9" s="74">
        <f t="shared" si="6"/>
        <v>0</v>
      </c>
      <c r="BY9" s="74">
        <f t="shared" si="6"/>
        <v>0</v>
      </c>
      <c r="BZ9" s="74">
        <f t="shared" si="6"/>
        <v>0</v>
      </c>
      <c r="CA9" s="74">
        <f t="shared" si="6"/>
        <v>0</v>
      </c>
      <c r="CB9" s="74">
        <f t="shared" si="6"/>
        <v>0</v>
      </c>
      <c r="CC9" s="74">
        <f t="shared" si="6"/>
        <v>0</v>
      </c>
      <c r="CD9" s="74">
        <f t="shared" si="6"/>
        <v>0</v>
      </c>
      <c r="CE9" s="74">
        <f t="shared" si="6"/>
        <v>0</v>
      </c>
      <c r="CF9" s="74">
        <f t="shared" si="6"/>
        <v>0</v>
      </c>
      <c r="CG9" s="74">
        <f t="shared" si="6"/>
        <v>0</v>
      </c>
      <c r="CH9" s="74">
        <f t="shared" si="6"/>
        <v>0</v>
      </c>
      <c r="CI9" s="74">
        <f t="shared" si="6"/>
        <v>0</v>
      </c>
      <c r="CJ9" s="74">
        <f t="shared" si="6"/>
        <v>0</v>
      </c>
      <c r="CK9" s="74">
        <f t="shared" si="6"/>
        <v>0</v>
      </c>
      <c r="CL9" s="74">
        <f t="shared" si="6"/>
        <v>0</v>
      </c>
      <c r="CM9" s="74">
        <f t="shared" si="6"/>
        <v>0</v>
      </c>
      <c r="CN9" s="74">
        <f t="shared" si="6"/>
        <v>0</v>
      </c>
      <c r="CO9" s="74">
        <f t="shared" si="6"/>
        <v>0</v>
      </c>
      <c r="CP9" s="74">
        <f t="shared" si="6"/>
        <v>0</v>
      </c>
      <c r="CQ9" s="74">
        <f t="shared" si="6"/>
        <v>0</v>
      </c>
      <c r="CR9" s="74">
        <f t="shared" si="6"/>
        <v>0</v>
      </c>
      <c r="CS9" s="74">
        <f t="shared" si="6"/>
        <v>0</v>
      </c>
      <c r="CT9" s="74">
        <f t="shared" si="6"/>
        <v>0</v>
      </c>
      <c r="CU9" s="74">
        <f t="shared" si="6"/>
        <v>0</v>
      </c>
      <c r="CV9" s="74">
        <f t="shared" si="6"/>
        <v>0</v>
      </c>
      <c r="CW9" s="74">
        <f t="shared" si="6"/>
        <v>0</v>
      </c>
      <c r="CX9" s="74">
        <f t="shared" si="6"/>
        <v>0</v>
      </c>
      <c r="CY9" s="72"/>
      <c r="CZ9" s="72"/>
    </row>
    <row r="10" spans="1:104" ht="15">
      <c r="A10" s="72"/>
      <c r="B10" s="83" t="s">
        <v>23</v>
      </c>
      <c r="C10" s="76">
        <f t="shared" ref="C10:AH10" si="7">-SUM(C11:C26)</f>
        <v>0</v>
      </c>
      <c r="D10" s="76">
        <f t="shared" si="7"/>
        <v>0</v>
      </c>
      <c r="E10" s="76">
        <f t="shared" si="7"/>
        <v>0</v>
      </c>
      <c r="F10" s="76">
        <f t="shared" si="7"/>
        <v>0</v>
      </c>
      <c r="G10" s="76">
        <f t="shared" si="7"/>
        <v>0</v>
      </c>
      <c r="H10" s="76">
        <f t="shared" si="7"/>
        <v>0</v>
      </c>
      <c r="I10" s="76">
        <f t="shared" si="7"/>
        <v>0</v>
      </c>
      <c r="J10" s="76">
        <f t="shared" si="7"/>
        <v>0</v>
      </c>
      <c r="K10" s="76">
        <f t="shared" si="7"/>
        <v>0</v>
      </c>
      <c r="L10" s="76">
        <f t="shared" si="7"/>
        <v>0</v>
      </c>
      <c r="M10" s="76">
        <f t="shared" si="7"/>
        <v>0</v>
      </c>
      <c r="N10" s="76">
        <f t="shared" si="7"/>
        <v>0</v>
      </c>
      <c r="O10" s="76">
        <f t="shared" si="7"/>
        <v>0</v>
      </c>
      <c r="P10" s="76">
        <f t="shared" si="7"/>
        <v>0</v>
      </c>
      <c r="Q10" s="76">
        <f t="shared" si="7"/>
        <v>0</v>
      </c>
      <c r="R10" s="76">
        <f t="shared" si="7"/>
        <v>0</v>
      </c>
      <c r="S10" s="76">
        <f t="shared" si="7"/>
        <v>0</v>
      </c>
      <c r="T10" s="76">
        <f t="shared" si="7"/>
        <v>0</v>
      </c>
      <c r="U10" s="76">
        <f t="shared" si="7"/>
        <v>0</v>
      </c>
      <c r="V10" s="76">
        <f t="shared" si="7"/>
        <v>0</v>
      </c>
      <c r="W10" s="76">
        <f t="shared" si="7"/>
        <v>0</v>
      </c>
      <c r="X10" s="76">
        <f t="shared" si="7"/>
        <v>0</v>
      </c>
      <c r="Y10" s="76">
        <f t="shared" si="7"/>
        <v>0</v>
      </c>
      <c r="Z10" s="76">
        <f t="shared" si="7"/>
        <v>0</v>
      </c>
      <c r="AA10" s="76">
        <f t="shared" si="7"/>
        <v>0</v>
      </c>
      <c r="AB10" s="76">
        <f t="shared" si="7"/>
        <v>0</v>
      </c>
      <c r="AC10" s="76">
        <f t="shared" si="7"/>
        <v>0</v>
      </c>
      <c r="AD10" s="76">
        <f t="shared" si="7"/>
        <v>0</v>
      </c>
      <c r="AE10" s="76">
        <f t="shared" si="7"/>
        <v>0</v>
      </c>
      <c r="AF10" s="76">
        <f t="shared" si="7"/>
        <v>0</v>
      </c>
      <c r="AG10" s="76">
        <f t="shared" si="7"/>
        <v>0</v>
      </c>
      <c r="AH10" s="76">
        <f t="shared" si="7"/>
        <v>0</v>
      </c>
      <c r="AI10" s="76">
        <f t="shared" ref="AI10:BN10" si="8">-SUM(AI11:AI26)</f>
        <v>0</v>
      </c>
      <c r="AJ10" s="76">
        <f t="shared" si="8"/>
        <v>0</v>
      </c>
      <c r="AK10" s="76">
        <f t="shared" si="8"/>
        <v>0</v>
      </c>
      <c r="AL10" s="76">
        <f t="shared" si="8"/>
        <v>0</v>
      </c>
      <c r="AM10" s="76">
        <f t="shared" si="8"/>
        <v>0</v>
      </c>
      <c r="AN10" s="76">
        <f t="shared" si="8"/>
        <v>0</v>
      </c>
      <c r="AO10" s="76">
        <f t="shared" si="8"/>
        <v>0</v>
      </c>
      <c r="AP10" s="76">
        <f t="shared" si="8"/>
        <v>0</v>
      </c>
      <c r="AQ10" s="76">
        <f t="shared" si="8"/>
        <v>0</v>
      </c>
      <c r="AR10" s="76">
        <f t="shared" si="8"/>
        <v>0</v>
      </c>
      <c r="AS10" s="76">
        <f t="shared" si="8"/>
        <v>0</v>
      </c>
      <c r="AT10" s="76">
        <f t="shared" si="8"/>
        <v>0</v>
      </c>
      <c r="AU10" s="76">
        <f t="shared" si="8"/>
        <v>0</v>
      </c>
      <c r="AV10" s="76">
        <f t="shared" si="8"/>
        <v>0</v>
      </c>
      <c r="AW10" s="76">
        <f t="shared" si="8"/>
        <v>0</v>
      </c>
      <c r="AX10" s="76">
        <f t="shared" si="8"/>
        <v>0</v>
      </c>
      <c r="AY10" s="76">
        <f t="shared" si="8"/>
        <v>0</v>
      </c>
      <c r="AZ10" s="76">
        <f t="shared" si="8"/>
        <v>0</v>
      </c>
      <c r="BA10" s="76">
        <f t="shared" si="8"/>
        <v>0</v>
      </c>
      <c r="BB10" s="76">
        <f t="shared" si="8"/>
        <v>0</v>
      </c>
      <c r="BC10" s="76">
        <f t="shared" si="8"/>
        <v>0</v>
      </c>
      <c r="BD10" s="76">
        <f t="shared" si="8"/>
        <v>0</v>
      </c>
      <c r="BE10" s="76">
        <f t="shared" si="8"/>
        <v>0</v>
      </c>
      <c r="BF10" s="76">
        <f t="shared" si="8"/>
        <v>0</v>
      </c>
      <c r="BG10" s="76">
        <f t="shared" si="8"/>
        <v>0</v>
      </c>
      <c r="BH10" s="76">
        <f t="shared" si="8"/>
        <v>0</v>
      </c>
      <c r="BI10" s="76">
        <f t="shared" si="8"/>
        <v>0</v>
      </c>
      <c r="BJ10" s="76">
        <f t="shared" si="8"/>
        <v>0</v>
      </c>
      <c r="BK10" s="76">
        <f t="shared" si="8"/>
        <v>0</v>
      </c>
      <c r="BL10" s="76">
        <f t="shared" si="8"/>
        <v>0</v>
      </c>
      <c r="BM10" s="76">
        <f t="shared" si="8"/>
        <v>0</v>
      </c>
      <c r="BN10" s="76">
        <f t="shared" si="8"/>
        <v>0</v>
      </c>
      <c r="BO10" s="76">
        <f t="shared" ref="BO10:CT10" si="9">-SUM(BO11:BO26)</f>
        <v>0</v>
      </c>
      <c r="BP10" s="76">
        <f t="shared" si="9"/>
        <v>0</v>
      </c>
      <c r="BQ10" s="76">
        <f t="shared" si="9"/>
        <v>0</v>
      </c>
      <c r="BR10" s="76">
        <f t="shared" si="9"/>
        <v>0</v>
      </c>
      <c r="BS10" s="76">
        <f t="shared" si="9"/>
        <v>0</v>
      </c>
      <c r="BT10" s="76">
        <f t="shared" si="9"/>
        <v>0</v>
      </c>
      <c r="BU10" s="76">
        <f t="shared" si="9"/>
        <v>0</v>
      </c>
      <c r="BV10" s="76">
        <f t="shared" si="9"/>
        <v>0</v>
      </c>
      <c r="BW10" s="76">
        <f t="shared" si="9"/>
        <v>0</v>
      </c>
      <c r="BX10" s="76">
        <f t="shared" si="9"/>
        <v>0</v>
      </c>
      <c r="BY10" s="76">
        <f t="shared" si="9"/>
        <v>0</v>
      </c>
      <c r="BZ10" s="76">
        <f t="shared" si="9"/>
        <v>0</v>
      </c>
      <c r="CA10" s="76">
        <f t="shared" si="9"/>
        <v>0</v>
      </c>
      <c r="CB10" s="76">
        <f t="shared" si="9"/>
        <v>0</v>
      </c>
      <c r="CC10" s="76">
        <f t="shared" si="9"/>
        <v>0</v>
      </c>
      <c r="CD10" s="76">
        <f t="shared" si="9"/>
        <v>0</v>
      </c>
      <c r="CE10" s="76">
        <f t="shared" si="9"/>
        <v>0</v>
      </c>
      <c r="CF10" s="76">
        <f t="shared" si="9"/>
        <v>0</v>
      </c>
      <c r="CG10" s="76">
        <f t="shared" si="9"/>
        <v>0</v>
      </c>
      <c r="CH10" s="76">
        <f t="shared" si="9"/>
        <v>0</v>
      </c>
      <c r="CI10" s="76">
        <f t="shared" si="9"/>
        <v>0</v>
      </c>
      <c r="CJ10" s="76">
        <f t="shared" si="9"/>
        <v>0</v>
      </c>
      <c r="CK10" s="76">
        <f t="shared" si="9"/>
        <v>0</v>
      </c>
      <c r="CL10" s="76">
        <f t="shared" si="9"/>
        <v>0</v>
      </c>
      <c r="CM10" s="76">
        <f t="shared" si="9"/>
        <v>0</v>
      </c>
      <c r="CN10" s="76">
        <f t="shared" si="9"/>
        <v>0</v>
      </c>
      <c r="CO10" s="76">
        <f t="shared" si="9"/>
        <v>0</v>
      </c>
      <c r="CP10" s="76">
        <f t="shared" si="9"/>
        <v>0</v>
      </c>
      <c r="CQ10" s="76">
        <f t="shared" si="9"/>
        <v>0</v>
      </c>
      <c r="CR10" s="76">
        <f t="shared" si="9"/>
        <v>0</v>
      </c>
      <c r="CS10" s="76">
        <f t="shared" si="9"/>
        <v>0</v>
      </c>
      <c r="CT10" s="76">
        <f t="shared" si="9"/>
        <v>0</v>
      </c>
      <c r="CU10" s="76">
        <f t="shared" ref="CU10:CX10" si="10">-SUM(CU11:CU26)</f>
        <v>0</v>
      </c>
      <c r="CV10" s="76">
        <f t="shared" si="10"/>
        <v>0</v>
      </c>
      <c r="CW10" s="76">
        <f t="shared" si="10"/>
        <v>0</v>
      </c>
      <c r="CX10" s="76">
        <f t="shared" si="10"/>
        <v>0</v>
      </c>
      <c r="CY10" s="72"/>
      <c r="CZ10" s="72"/>
    </row>
    <row r="11" spans="1:104">
      <c r="A11" s="81"/>
      <c r="B11" s="86" t="s">
        <v>87</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1"/>
      <c r="CZ11" s="81"/>
    </row>
    <row r="12" spans="1:104">
      <c r="A12" s="81"/>
      <c r="B12" s="87" t="s">
        <v>88</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1"/>
      <c r="CZ12" s="81"/>
    </row>
    <row r="13" spans="1:104">
      <c r="A13" s="81"/>
      <c r="B13" s="87" t="s">
        <v>49</v>
      </c>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1"/>
      <c r="CZ13" s="81"/>
    </row>
    <row r="14" spans="1:104">
      <c r="A14" s="81"/>
      <c r="B14" s="87" t="s">
        <v>102</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1"/>
      <c r="CZ14" s="81"/>
    </row>
    <row r="15" spans="1:104">
      <c r="A15" s="81"/>
      <c r="B15" s="87" t="s">
        <v>43</v>
      </c>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1"/>
      <c r="CZ15" s="81"/>
    </row>
    <row r="16" spans="1:104">
      <c r="A16" s="81"/>
      <c r="B16" s="87" t="s">
        <v>104</v>
      </c>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1"/>
      <c r="CZ16" s="81"/>
    </row>
    <row r="17" spans="1:104">
      <c r="A17" s="81"/>
      <c r="B17" s="87" t="s">
        <v>105</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1"/>
      <c r="CZ17" s="81"/>
    </row>
    <row r="18" spans="1:104">
      <c r="A18" s="81"/>
      <c r="B18" s="87" t="s">
        <v>106</v>
      </c>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1"/>
      <c r="CZ18" s="81"/>
    </row>
    <row r="19" spans="1:104">
      <c r="A19" s="81"/>
      <c r="B19" s="87"/>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1"/>
      <c r="CZ19" s="81"/>
    </row>
    <row r="20" spans="1:104">
      <c r="A20" s="81"/>
      <c r="B20" s="87"/>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1"/>
      <c r="CZ20" s="81"/>
    </row>
    <row r="21" spans="1:104">
      <c r="A21" s="81"/>
      <c r="B21" s="87"/>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1"/>
      <c r="CZ21" s="81"/>
    </row>
    <row r="22" spans="1:104">
      <c r="A22" s="81"/>
      <c r="B22" s="87"/>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1"/>
      <c r="CZ22" s="81"/>
    </row>
    <row r="23" spans="1:104">
      <c r="A23" s="81"/>
      <c r="B23" s="87"/>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1"/>
      <c r="CZ23" s="81"/>
    </row>
    <row r="24" spans="1:104">
      <c r="A24" s="81"/>
      <c r="B24" s="87"/>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1"/>
      <c r="CZ24" s="81"/>
    </row>
    <row r="25" spans="1:104">
      <c r="A25" s="81"/>
      <c r="B25" s="87"/>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1"/>
      <c r="CZ25" s="81"/>
    </row>
    <row r="26" spans="1:104">
      <c r="A26" s="81"/>
      <c r="B26" s="87" t="s">
        <v>103</v>
      </c>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1"/>
      <c r="CZ26" s="81"/>
    </row>
    <row r="27" spans="1:104" ht="15">
      <c r="A27" s="72"/>
      <c r="B27" s="83" t="s">
        <v>22</v>
      </c>
      <c r="C27" s="76">
        <f>C9+C10</f>
        <v>0</v>
      </c>
      <c r="D27" s="76">
        <f t="shared" ref="D27:BO27" si="11">D9+D10</f>
        <v>0</v>
      </c>
      <c r="E27" s="76">
        <f t="shared" si="11"/>
        <v>0</v>
      </c>
      <c r="F27" s="76">
        <f t="shared" si="11"/>
        <v>0</v>
      </c>
      <c r="G27" s="76">
        <f t="shared" si="11"/>
        <v>0</v>
      </c>
      <c r="H27" s="76">
        <f t="shared" si="11"/>
        <v>0</v>
      </c>
      <c r="I27" s="76">
        <f t="shared" si="11"/>
        <v>0</v>
      </c>
      <c r="J27" s="76">
        <f t="shared" si="11"/>
        <v>0</v>
      </c>
      <c r="K27" s="76">
        <f t="shared" si="11"/>
        <v>0</v>
      </c>
      <c r="L27" s="76">
        <f t="shared" si="11"/>
        <v>0</v>
      </c>
      <c r="M27" s="76">
        <f t="shared" si="11"/>
        <v>0</v>
      </c>
      <c r="N27" s="76">
        <f t="shared" si="11"/>
        <v>0</v>
      </c>
      <c r="O27" s="76">
        <f t="shared" si="11"/>
        <v>0</v>
      </c>
      <c r="P27" s="76">
        <f t="shared" si="11"/>
        <v>0</v>
      </c>
      <c r="Q27" s="76">
        <f t="shared" si="11"/>
        <v>0</v>
      </c>
      <c r="R27" s="76">
        <f t="shared" si="11"/>
        <v>0</v>
      </c>
      <c r="S27" s="76">
        <f t="shared" si="11"/>
        <v>0</v>
      </c>
      <c r="T27" s="76">
        <f t="shared" si="11"/>
        <v>0</v>
      </c>
      <c r="U27" s="76">
        <f t="shared" si="11"/>
        <v>0</v>
      </c>
      <c r="V27" s="76">
        <f t="shared" si="11"/>
        <v>0</v>
      </c>
      <c r="W27" s="76">
        <f t="shared" si="11"/>
        <v>0</v>
      </c>
      <c r="X27" s="76">
        <f t="shared" si="11"/>
        <v>0</v>
      </c>
      <c r="Y27" s="76">
        <f t="shared" si="11"/>
        <v>0</v>
      </c>
      <c r="Z27" s="76">
        <f t="shared" si="11"/>
        <v>0</v>
      </c>
      <c r="AA27" s="76">
        <f t="shared" si="11"/>
        <v>0</v>
      </c>
      <c r="AB27" s="76">
        <f t="shared" si="11"/>
        <v>0</v>
      </c>
      <c r="AC27" s="76">
        <f t="shared" si="11"/>
        <v>0</v>
      </c>
      <c r="AD27" s="76">
        <f t="shared" si="11"/>
        <v>0</v>
      </c>
      <c r="AE27" s="76">
        <f t="shared" si="11"/>
        <v>0</v>
      </c>
      <c r="AF27" s="76">
        <f t="shared" si="11"/>
        <v>0</v>
      </c>
      <c r="AG27" s="76">
        <f t="shared" si="11"/>
        <v>0</v>
      </c>
      <c r="AH27" s="76">
        <f t="shared" si="11"/>
        <v>0</v>
      </c>
      <c r="AI27" s="76">
        <f t="shared" si="11"/>
        <v>0</v>
      </c>
      <c r="AJ27" s="76">
        <f t="shared" si="11"/>
        <v>0</v>
      </c>
      <c r="AK27" s="76">
        <f t="shared" si="11"/>
        <v>0</v>
      </c>
      <c r="AL27" s="76">
        <f t="shared" si="11"/>
        <v>0</v>
      </c>
      <c r="AM27" s="76">
        <f t="shared" si="11"/>
        <v>0</v>
      </c>
      <c r="AN27" s="76">
        <f t="shared" si="11"/>
        <v>0</v>
      </c>
      <c r="AO27" s="76">
        <f t="shared" si="11"/>
        <v>0</v>
      </c>
      <c r="AP27" s="76">
        <f t="shared" si="11"/>
        <v>0</v>
      </c>
      <c r="AQ27" s="76">
        <f t="shared" si="11"/>
        <v>0</v>
      </c>
      <c r="AR27" s="76">
        <f t="shared" si="11"/>
        <v>0</v>
      </c>
      <c r="AS27" s="76">
        <f t="shared" si="11"/>
        <v>0</v>
      </c>
      <c r="AT27" s="76">
        <f t="shared" si="11"/>
        <v>0</v>
      </c>
      <c r="AU27" s="76">
        <f t="shared" si="11"/>
        <v>0</v>
      </c>
      <c r="AV27" s="76">
        <f t="shared" si="11"/>
        <v>0</v>
      </c>
      <c r="AW27" s="76">
        <f t="shared" si="11"/>
        <v>0</v>
      </c>
      <c r="AX27" s="76">
        <f t="shared" si="11"/>
        <v>0</v>
      </c>
      <c r="AY27" s="76">
        <f t="shared" si="11"/>
        <v>0</v>
      </c>
      <c r="AZ27" s="76">
        <f t="shared" si="11"/>
        <v>0</v>
      </c>
      <c r="BA27" s="76">
        <f t="shared" si="11"/>
        <v>0</v>
      </c>
      <c r="BB27" s="76">
        <f t="shared" si="11"/>
        <v>0</v>
      </c>
      <c r="BC27" s="76">
        <f t="shared" si="11"/>
        <v>0</v>
      </c>
      <c r="BD27" s="76">
        <f t="shared" si="11"/>
        <v>0</v>
      </c>
      <c r="BE27" s="76">
        <f t="shared" si="11"/>
        <v>0</v>
      </c>
      <c r="BF27" s="76">
        <f t="shared" si="11"/>
        <v>0</v>
      </c>
      <c r="BG27" s="76">
        <f t="shared" si="11"/>
        <v>0</v>
      </c>
      <c r="BH27" s="76">
        <f t="shared" si="11"/>
        <v>0</v>
      </c>
      <c r="BI27" s="76">
        <f t="shared" si="11"/>
        <v>0</v>
      </c>
      <c r="BJ27" s="76">
        <f t="shared" si="11"/>
        <v>0</v>
      </c>
      <c r="BK27" s="76">
        <f t="shared" si="11"/>
        <v>0</v>
      </c>
      <c r="BL27" s="76">
        <f t="shared" si="11"/>
        <v>0</v>
      </c>
      <c r="BM27" s="76">
        <f t="shared" si="11"/>
        <v>0</v>
      </c>
      <c r="BN27" s="76">
        <f t="shared" si="11"/>
        <v>0</v>
      </c>
      <c r="BO27" s="76">
        <f t="shared" si="11"/>
        <v>0</v>
      </c>
      <c r="BP27" s="76">
        <f t="shared" ref="BP27:CX27" si="12">BP9+BP10</f>
        <v>0</v>
      </c>
      <c r="BQ27" s="76">
        <f t="shared" si="12"/>
        <v>0</v>
      </c>
      <c r="BR27" s="76">
        <f t="shared" si="12"/>
        <v>0</v>
      </c>
      <c r="BS27" s="76">
        <f t="shared" si="12"/>
        <v>0</v>
      </c>
      <c r="BT27" s="76">
        <f t="shared" si="12"/>
        <v>0</v>
      </c>
      <c r="BU27" s="76">
        <f t="shared" si="12"/>
        <v>0</v>
      </c>
      <c r="BV27" s="76">
        <f t="shared" si="12"/>
        <v>0</v>
      </c>
      <c r="BW27" s="76">
        <f t="shared" si="12"/>
        <v>0</v>
      </c>
      <c r="BX27" s="76">
        <f t="shared" si="12"/>
        <v>0</v>
      </c>
      <c r="BY27" s="76">
        <f t="shared" si="12"/>
        <v>0</v>
      </c>
      <c r="BZ27" s="76">
        <f t="shared" si="12"/>
        <v>0</v>
      </c>
      <c r="CA27" s="76">
        <f t="shared" si="12"/>
        <v>0</v>
      </c>
      <c r="CB27" s="76">
        <f t="shared" si="12"/>
        <v>0</v>
      </c>
      <c r="CC27" s="76">
        <f t="shared" si="12"/>
        <v>0</v>
      </c>
      <c r="CD27" s="76">
        <f t="shared" si="12"/>
        <v>0</v>
      </c>
      <c r="CE27" s="76">
        <f t="shared" si="12"/>
        <v>0</v>
      </c>
      <c r="CF27" s="76">
        <f t="shared" si="12"/>
        <v>0</v>
      </c>
      <c r="CG27" s="76">
        <f t="shared" si="12"/>
        <v>0</v>
      </c>
      <c r="CH27" s="76">
        <f t="shared" si="12"/>
        <v>0</v>
      </c>
      <c r="CI27" s="76">
        <f t="shared" si="12"/>
        <v>0</v>
      </c>
      <c r="CJ27" s="76">
        <f t="shared" si="12"/>
        <v>0</v>
      </c>
      <c r="CK27" s="76">
        <f t="shared" si="12"/>
        <v>0</v>
      </c>
      <c r="CL27" s="76">
        <f t="shared" si="12"/>
        <v>0</v>
      </c>
      <c r="CM27" s="76">
        <f t="shared" si="12"/>
        <v>0</v>
      </c>
      <c r="CN27" s="76">
        <f t="shared" si="12"/>
        <v>0</v>
      </c>
      <c r="CO27" s="76">
        <f t="shared" si="12"/>
        <v>0</v>
      </c>
      <c r="CP27" s="76">
        <f t="shared" si="12"/>
        <v>0</v>
      </c>
      <c r="CQ27" s="76">
        <f t="shared" si="12"/>
        <v>0</v>
      </c>
      <c r="CR27" s="76">
        <f t="shared" si="12"/>
        <v>0</v>
      </c>
      <c r="CS27" s="76">
        <f t="shared" si="12"/>
        <v>0</v>
      </c>
      <c r="CT27" s="76">
        <f t="shared" si="12"/>
        <v>0</v>
      </c>
      <c r="CU27" s="76">
        <f t="shared" si="12"/>
        <v>0</v>
      </c>
      <c r="CV27" s="76">
        <f t="shared" si="12"/>
        <v>0</v>
      </c>
      <c r="CW27" s="76">
        <f t="shared" si="12"/>
        <v>0</v>
      </c>
      <c r="CX27" s="76">
        <f t="shared" si="12"/>
        <v>0</v>
      </c>
      <c r="CY27" s="72"/>
      <c r="CZ27" s="72"/>
    </row>
    <row r="28" spans="1:104">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row>
    <row r="29" spans="1:104">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row>
    <row r="30" spans="1:104">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row>
    <row r="31" spans="1:104">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row>
    <row r="32" spans="1:104">
      <c r="A32" s="72"/>
      <c r="B32" s="72"/>
      <c r="C32" s="72"/>
      <c r="D32" s="72"/>
      <c r="E32" s="72"/>
      <c r="F32" s="72"/>
      <c r="G32" s="72"/>
      <c r="H32" s="72"/>
      <c r="I32" s="72"/>
      <c r="J32" s="73"/>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row>
    <row r="33" spans="1:104">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row>
    <row r="34" spans="1:104">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row>
    <row r="35" spans="1:104" ht="14.25" customHeight="1">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row>
    <row r="36" spans="1:104">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row>
    <row r="37" spans="1:104">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row>
    <row r="38" spans="1:104">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row>
    <row r="39" spans="1:104">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row>
  </sheetData>
  <sheetProtection sheet="1" objects="1" selectLockedCells="1"/>
  <mergeCells count="1">
    <mergeCell ref="B6:B7"/>
  </mergeCells>
  <phoneticPr fontId="3" type="noConversion"/>
  <pageMargins left="0.78740157499999996" right="0.78740157499999996" top="0.984251969" bottom="0.984251969" header="0.49212598499999999" footer="0.49212598499999999"/>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4"/>
  <dimension ref="A5:P30"/>
  <sheetViews>
    <sheetView showGridLines="0" zoomScaleNormal="100" workbookViewId="0">
      <selection activeCell="P12" sqref="P12"/>
    </sheetView>
  </sheetViews>
  <sheetFormatPr defaultColWidth="9.140625" defaultRowHeight="12.75"/>
  <cols>
    <col min="1" max="1" width="4.42578125" style="54" customWidth="1"/>
    <col min="2" max="2" width="12.28515625" style="54" customWidth="1"/>
    <col min="3" max="3" width="13.140625" style="54" bestFit="1" customWidth="1"/>
    <col min="4" max="4" width="12.140625" style="54" customWidth="1"/>
    <col min="5" max="5" width="25.5703125" style="54" customWidth="1"/>
    <col min="6" max="6" width="4.7109375" style="54" customWidth="1"/>
    <col min="7" max="7" width="12.5703125" style="54" customWidth="1"/>
    <col min="8" max="8" width="21.28515625" style="54" customWidth="1"/>
    <col min="9" max="9" width="11" style="54" customWidth="1"/>
    <col min="10" max="10" width="18.85546875" style="54" customWidth="1"/>
    <col min="11" max="11" width="3.42578125" style="54" customWidth="1"/>
    <col min="12" max="12" width="9.140625" style="54"/>
    <col min="13" max="13" width="10.28515625" style="54" customWidth="1"/>
    <col min="14" max="14" width="11.28515625" style="54" customWidth="1"/>
    <col min="15" max="15" width="12.7109375" style="54" customWidth="1"/>
    <col min="16" max="16" width="24.42578125" style="54" customWidth="1"/>
    <col min="17" max="16384" width="9.140625" style="54"/>
  </cols>
  <sheetData>
    <row r="5" spans="1:16">
      <c r="B5" s="78"/>
    </row>
    <row r="6" spans="1:16">
      <c r="B6" s="91" t="s">
        <v>39</v>
      </c>
      <c r="C6" s="90">
        <f ca="1">'FLUXO PROJETADO'!C6</f>
        <v>45418</v>
      </c>
      <c r="D6" s="88"/>
      <c r="E6" s="88"/>
      <c r="G6" s="94" t="s">
        <v>50</v>
      </c>
      <c r="H6" s="94"/>
      <c r="I6" s="92"/>
      <c r="J6" s="92"/>
      <c r="L6" s="94" t="s">
        <v>86</v>
      </c>
    </row>
    <row r="7" spans="1:16" ht="12.75" customHeight="1">
      <c r="D7" s="98" t="s">
        <v>99</v>
      </c>
      <c r="E7" s="99">
        <f>MEMÓRIA!G39</f>
        <v>0</v>
      </c>
      <c r="G7" s="102"/>
      <c r="H7" s="102"/>
      <c r="I7" s="103" t="s">
        <v>92</v>
      </c>
      <c r="J7" s="106">
        <f>DADOS!D22</f>
        <v>0</v>
      </c>
      <c r="M7" s="93"/>
      <c r="N7" s="95"/>
      <c r="O7" s="107" t="s">
        <v>89</v>
      </c>
      <c r="P7" s="106">
        <f>IF(MEMÓRIA!H26&lt;0,0,(RESULTADO!E8/30)*MEMÓRIA!H26)</f>
        <v>0</v>
      </c>
    </row>
    <row r="8" spans="1:16" ht="12.75" customHeight="1">
      <c r="D8" s="100" t="s">
        <v>100</v>
      </c>
      <c r="E8" s="99">
        <f>SUM(MEMÓRIA!F4:F5)</f>
        <v>0</v>
      </c>
      <c r="G8" s="102"/>
      <c r="H8" s="102"/>
      <c r="I8" s="103" t="s">
        <v>93</v>
      </c>
      <c r="J8" s="106">
        <f>DADOS!D23</f>
        <v>0</v>
      </c>
      <c r="N8" s="92"/>
      <c r="O8" s="108" t="s">
        <v>85</v>
      </c>
      <c r="P8" s="106">
        <f>DADOS!D23</f>
        <v>0</v>
      </c>
    </row>
    <row r="9" spans="1:16" ht="15" customHeight="1">
      <c r="C9" s="124" t="s">
        <v>97</v>
      </c>
      <c r="D9" s="125"/>
      <c r="E9" s="119">
        <f>E7-E8</f>
        <v>0</v>
      </c>
      <c r="G9" s="102"/>
      <c r="H9" s="104"/>
      <c r="I9" s="105" t="s">
        <v>94</v>
      </c>
      <c r="J9" s="106">
        <f>SUM(J7:J8)</f>
        <v>0</v>
      </c>
      <c r="M9" s="127" t="s">
        <v>107</v>
      </c>
      <c r="N9" s="127"/>
      <c r="O9" s="128"/>
      <c r="P9" s="131">
        <f>IF(P7-P8&lt;0,0,P7-P8)</f>
        <v>0</v>
      </c>
    </row>
    <row r="10" spans="1:16" ht="15" customHeight="1">
      <c r="C10" s="122"/>
      <c r="D10" s="126"/>
      <c r="E10" s="120"/>
      <c r="G10" s="137" t="s">
        <v>95</v>
      </c>
      <c r="H10" s="137"/>
      <c r="I10" s="137"/>
      <c r="J10" s="121">
        <f>IF(J9=0,0,E9/$J$9)</f>
        <v>0</v>
      </c>
      <c r="L10" s="89"/>
      <c r="M10" s="129"/>
      <c r="N10" s="129"/>
      <c r="O10" s="130"/>
      <c r="P10" s="131"/>
    </row>
    <row r="11" spans="1:16" ht="15" customHeight="1">
      <c r="C11" s="122" t="s">
        <v>98</v>
      </c>
      <c r="D11" s="122"/>
      <c r="E11" s="121">
        <f>IF(E7=0,0,E9/E7)</f>
        <v>0</v>
      </c>
      <c r="G11" s="137"/>
      <c r="H11" s="137"/>
      <c r="I11" s="137"/>
      <c r="J11" s="121"/>
    </row>
    <row r="12" spans="1:16" ht="15" customHeight="1">
      <c r="C12" s="123"/>
      <c r="D12" s="123"/>
      <c r="E12" s="121"/>
      <c r="G12" s="133" t="s">
        <v>96</v>
      </c>
      <c r="H12" s="133"/>
      <c r="I12" s="134"/>
      <c r="J12" s="132">
        <f>IF(E9=0,0,(J9/RESULTADO!E9)/12)</f>
        <v>0</v>
      </c>
      <c r="L12" s="96"/>
      <c r="M12" s="96"/>
      <c r="N12" s="96"/>
      <c r="O12" s="100" t="s">
        <v>91</v>
      </c>
      <c r="P12" s="101">
        <v>0</v>
      </c>
    </row>
    <row r="13" spans="1:16" ht="15" customHeight="1">
      <c r="G13" s="135"/>
      <c r="H13" s="135"/>
      <c r="I13" s="136"/>
      <c r="J13" s="132"/>
      <c r="L13" s="97"/>
      <c r="M13" s="97"/>
      <c r="N13" s="97"/>
      <c r="O13" s="98" t="s">
        <v>90</v>
      </c>
      <c r="P13" s="101">
        <v>0</v>
      </c>
    </row>
    <row r="14" spans="1:16" ht="12.75" customHeight="1">
      <c r="J14" s="93"/>
      <c r="L14" s="96"/>
      <c r="M14" s="96"/>
      <c r="N14" s="96"/>
      <c r="O14" s="96"/>
      <c r="P14" s="96"/>
    </row>
    <row r="15" spans="1:16" ht="12.75" customHeight="1">
      <c r="A15" s="78"/>
    </row>
    <row r="16" spans="1:16">
      <c r="A16" s="78"/>
    </row>
    <row r="17" spans="1:5">
      <c r="A17" s="78"/>
    </row>
    <row r="18" spans="1:5">
      <c r="A18" s="78"/>
    </row>
    <row r="19" spans="1:5">
      <c r="A19" s="78"/>
    </row>
    <row r="20" spans="1:5">
      <c r="A20" s="78"/>
    </row>
    <row r="21" spans="1:5">
      <c r="A21" s="78"/>
      <c r="B21" s="78"/>
      <c r="C21" s="78"/>
      <c r="D21" s="78"/>
      <c r="E21" s="78"/>
    </row>
    <row r="22" spans="1:5">
      <c r="A22" s="78"/>
      <c r="B22" s="78"/>
    </row>
    <row r="23" spans="1:5">
      <c r="A23" s="78"/>
      <c r="B23" s="78"/>
    </row>
    <row r="24" spans="1:5">
      <c r="A24" s="78"/>
      <c r="B24" s="78"/>
    </row>
    <row r="25" spans="1:5">
      <c r="A25" s="78"/>
      <c r="B25" s="78"/>
      <c r="C25" s="78"/>
      <c r="D25" s="78"/>
      <c r="E25" s="78"/>
    </row>
    <row r="26" spans="1:5">
      <c r="A26" s="78"/>
      <c r="B26" s="78"/>
      <c r="C26" s="78"/>
      <c r="D26" s="78"/>
      <c r="E26" s="78"/>
    </row>
    <row r="27" spans="1:5">
      <c r="A27" s="78"/>
      <c r="B27" s="78"/>
    </row>
    <row r="28" spans="1:5">
      <c r="A28" s="78"/>
      <c r="B28" s="78"/>
    </row>
    <row r="29" spans="1:5">
      <c r="A29" s="78"/>
      <c r="B29" s="78"/>
    </row>
    <row r="30" spans="1:5">
      <c r="A30" s="78"/>
      <c r="B30" s="78"/>
      <c r="C30" s="78"/>
      <c r="D30" s="78"/>
      <c r="E30" s="78"/>
    </row>
  </sheetData>
  <sheetProtection sheet="1" objects="1" selectLockedCells="1"/>
  <mergeCells count="10">
    <mergeCell ref="P9:P10"/>
    <mergeCell ref="J12:J13"/>
    <mergeCell ref="G12:I13"/>
    <mergeCell ref="J10:J11"/>
    <mergeCell ref="G10:I11"/>
    <mergeCell ref="E9:E10"/>
    <mergeCell ref="E11:E12"/>
    <mergeCell ref="C11:D12"/>
    <mergeCell ref="C9:D10"/>
    <mergeCell ref="M9:O10"/>
  </mergeCells>
  <pageMargins left="0.511811024" right="0.511811024" top="0.78740157499999996" bottom="0.78740157499999996" header="0.31496062000000002" footer="0.31496062000000002"/>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5"/>
  <dimension ref="C6:F57"/>
  <sheetViews>
    <sheetView showGridLines="0" zoomScale="130" zoomScaleNormal="130" workbookViewId="0">
      <selection activeCell="D9" sqref="D9"/>
    </sheetView>
  </sheetViews>
  <sheetFormatPr defaultColWidth="9.140625" defaultRowHeight="12.75"/>
  <cols>
    <col min="1" max="1" width="5.140625" style="54" customWidth="1"/>
    <col min="2" max="2" width="8.28515625" style="54" customWidth="1"/>
    <col min="3" max="3" width="45.85546875" style="54" customWidth="1"/>
    <col min="4" max="4" width="23.28515625" style="54" customWidth="1"/>
    <col min="5" max="5" width="22.7109375" style="54" bestFit="1" customWidth="1"/>
    <col min="6" max="6" width="92.5703125" style="54" bestFit="1" customWidth="1"/>
    <col min="7" max="16384" width="9.140625" style="54"/>
  </cols>
  <sheetData>
    <row r="6" spans="3:6">
      <c r="C6" s="109"/>
      <c r="E6" s="109"/>
    </row>
    <row r="7" spans="3:6">
      <c r="C7" s="138" t="s">
        <v>46</v>
      </c>
      <c r="D7" s="138"/>
      <c r="F7" s="110"/>
    </row>
    <row r="8" spans="3:6">
      <c r="C8" s="112" t="s">
        <v>45</v>
      </c>
      <c r="D8" s="113">
        <v>110000</v>
      </c>
    </row>
    <row r="9" spans="3:6">
      <c r="C9" s="112" t="s">
        <v>44</v>
      </c>
      <c r="D9" s="113">
        <v>123000</v>
      </c>
    </row>
    <row r="10" spans="3:6">
      <c r="C10" s="112" t="s">
        <v>31</v>
      </c>
      <c r="D10" s="113">
        <v>88000</v>
      </c>
      <c r="E10" s="111"/>
    </row>
    <row r="11" spans="3:6">
      <c r="C11" s="115" t="s">
        <v>24</v>
      </c>
      <c r="D11" s="116">
        <f>D9-D10</f>
        <v>35000</v>
      </c>
    </row>
    <row r="15" spans="3:6">
      <c r="C15" s="109"/>
    </row>
    <row r="16" spans="3:6">
      <c r="C16" s="109"/>
    </row>
    <row r="17" spans="3:6">
      <c r="C17" s="109"/>
    </row>
    <row r="18" spans="3:6">
      <c r="C18" s="109"/>
    </row>
    <row r="19" spans="3:6">
      <c r="C19" s="109"/>
    </row>
    <row r="20" spans="3:6">
      <c r="C20" s="109"/>
    </row>
    <row r="21" spans="3:6">
      <c r="C21" s="109"/>
    </row>
    <row r="25" spans="3:6">
      <c r="F25" s="111"/>
    </row>
    <row r="57" spans="4:4">
      <c r="D57" s="114"/>
    </row>
  </sheetData>
  <sheetProtection sheet="1" objects="1" selectLockedCells="1"/>
  <mergeCells count="1">
    <mergeCell ref="C7:D7"/>
  </mergeCells>
  <pageMargins left="0.511811024" right="0.511811024" top="0.78740157499999996" bottom="0.78740157499999996" header="0.31496062000000002" footer="0.31496062000000002"/>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dimension ref="A1"/>
  <sheetViews>
    <sheetView showGridLines="0" zoomScale="130" zoomScaleNormal="130" workbookViewId="0">
      <selection activeCell="H12" sqref="H12"/>
    </sheetView>
  </sheetViews>
  <sheetFormatPr defaultRowHeight="12.75"/>
  <sheetData/>
  <sheetProtection sheet="1" objects="1" scenarios="1"/>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dimension ref="A1:I71"/>
  <sheetViews>
    <sheetView showGridLines="0" topLeftCell="A16" workbookViewId="0">
      <selection activeCell="D31" sqref="D31"/>
    </sheetView>
  </sheetViews>
  <sheetFormatPr defaultRowHeight="12.75"/>
  <cols>
    <col min="1" max="1" width="28.42578125" bestFit="1" customWidth="1"/>
    <col min="2" max="2" width="13.140625" bestFit="1" customWidth="1"/>
    <col min="3" max="3" width="35.7109375" bestFit="1" customWidth="1"/>
    <col min="4" max="4" width="6.140625" bestFit="1" customWidth="1"/>
    <col min="6" max="6" width="13.140625" bestFit="1" customWidth="1"/>
    <col min="7" max="7" width="40.28515625" bestFit="1" customWidth="1"/>
    <col min="8" max="8" width="39.42578125" bestFit="1" customWidth="1"/>
    <col min="9" max="9" width="7" bestFit="1" customWidth="1"/>
    <col min="10" max="10" width="6.140625" bestFit="1" customWidth="1"/>
    <col min="11" max="11" width="31.140625" bestFit="1" customWidth="1"/>
    <col min="12" max="12" width="13.140625" bestFit="1" customWidth="1"/>
  </cols>
  <sheetData>
    <row r="1" spans="1:6">
      <c r="A1" s="9"/>
    </row>
    <row r="4" spans="1:6">
      <c r="A4" s="24" t="s">
        <v>5</v>
      </c>
      <c r="E4" s="22" t="s">
        <v>29</v>
      </c>
      <c r="F4" s="7">
        <f>MEMÓRIA!H39</f>
        <v>0</v>
      </c>
    </row>
    <row r="5" spans="1:6">
      <c r="A5" s="27">
        <f>DADOS!D13*DADOS!E13*RESULTADO!$E$7</f>
        <v>0</v>
      </c>
      <c r="E5" s="22" t="s">
        <v>30</v>
      </c>
      <c r="F5" s="7">
        <f>MEMÓRIA!A10+DADOS!D20</f>
        <v>0</v>
      </c>
    </row>
    <row r="6" spans="1:6">
      <c r="A6" s="27">
        <f>DADOS!D14*DADOS!E14*RESULTADO!$E$7</f>
        <v>0</v>
      </c>
    </row>
    <row r="7" spans="1:6">
      <c r="A7" s="27">
        <f>DADOS!D15*DADOS!E15*RESULTADO!$E$7</f>
        <v>0</v>
      </c>
    </row>
    <row r="8" spans="1:6">
      <c r="A8" s="27">
        <f>DADOS!D16*DADOS!E16*RESULTADO!$E$7</f>
        <v>0</v>
      </c>
    </row>
    <row r="9" spans="1:6">
      <c r="A9" s="27">
        <f>DADOS!D17*DADOS!E17*RESULTADO!$E$7</f>
        <v>0</v>
      </c>
    </row>
    <row r="10" spans="1:6">
      <c r="A10" s="30">
        <f>SUM(A5:A9)</f>
        <v>0</v>
      </c>
    </row>
    <row r="14" spans="1:6">
      <c r="A14" s="1" t="e">
        <f>DADOS!D20/RESULTADO!E7</f>
        <v>#DIV/0!</v>
      </c>
    </row>
    <row r="16" spans="1:6" ht="13.5" thickBot="1">
      <c r="A16" s="33" t="s">
        <v>4</v>
      </c>
      <c r="B16" s="34"/>
      <c r="C16" s="5" t="e">
        <f>MEMÓRIA!A10/RESULTADO!E7</f>
        <v>#DIV/0!</v>
      </c>
    </row>
    <row r="20" spans="1:9" ht="13.5" thickBot="1"/>
    <row r="21" spans="1:9">
      <c r="G21" s="139" t="s">
        <v>15</v>
      </c>
      <c r="H21" s="140"/>
      <c r="I21" s="141"/>
    </row>
    <row r="22" spans="1:9">
      <c r="G22" s="8" t="s">
        <v>16</v>
      </c>
      <c r="H22" s="9"/>
      <c r="I22" s="10"/>
    </row>
    <row r="23" spans="1:9">
      <c r="G23" s="8" t="s">
        <v>0</v>
      </c>
      <c r="H23" s="11">
        <f>MEMÓRIA!B55</f>
        <v>0</v>
      </c>
      <c r="I23" s="12" t="s">
        <v>3</v>
      </c>
    </row>
    <row r="24" spans="1:9">
      <c r="A24" s="35"/>
      <c r="B24" s="35"/>
      <c r="C24" s="35"/>
      <c r="D24" s="35"/>
      <c r="G24" s="8" t="s">
        <v>1</v>
      </c>
      <c r="H24" s="11">
        <f>MEMÓRIA!D28</f>
        <v>0</v>
      </c>
      <c r="I24" s="12" t="s">
        <v>3</v>
      </c>
    </row>
    <row r="25" spans="1:9">
      <c r="A25" s="36" t="s">
        <v>6</v>
      </c>
      <c r="B25" s="36" t="s">
        <v>8</v>
      </c>
      <c r="C25" s="36" t="s">
        <v>7</v>
      </c>
      <c r="D25" s="36" t="s">
        <v>3</v>
      </c>
      <c r="E25" s="52" t="s">
        <v>14</v>
      </c>
      <c r="G25" s="13" t="s">
        <v>2</v>
      </c>
      <c r="H25" s="14">
        <f>MEMÓRIA!D31</f>
        <v>0</v>
      </c>
      <c r="I25" s="15" t="s">
        <v>3</v>
      </c>
    </row>
    <row r="26" spans="1:9">
      <c r="A26" s="37" t="s">
        <v>20</v>
      </c>
      <c r="B26" s="38">
        <f>MEMÓRIA!F4</f>
        <v>0</v>
      </c>
      <c r="C26" s="2">
        <f>IF(RESULTADO!E7=0,0,B26/B28)</f>
        <v>0</v>
      </c>
      <c r="D26" s="38">
        <f>B71</f>
        <v>0</v>
      </c>
      <c r="E26" s="4">
        <f>IF(RESULTADO!E8=0,0,MEMÓRIA!F4/RESULTADO!E8)</f>
        <v>0</v>
      </c>
      <c r="G26" s="16" t="s">
        <v>11</v>
      </c>
      <c r="H26" s="17">
        <f>H23+H25-H24</f>
        <v>0</v>
      </c>
      <c r="I26" s="12" t="s">
        <v>3</v>
      </c>
    </row>
    <row r="27" spans="1:9">
      <c r="A27" s="37" t="s">
        <v>21</v>
      </c>
      <c r="B27" s="39">
        <f>MEMÓRIA!F5</f>
        <v>0</v>
      </c>
      <c r="C27" s="3">
        <f>IF(MEMÓRIA!F4=0,0,B27/B28)</f>
        <v>0</v>
      </c>
      <c r="D27" s="40">
        <v>15</v>
      </c>
      <c r="E27" s="4">
        <f>IF(RESULTADO!E8=0,0,MEMÓRIA!F5/RESULTADO!E8)</f>
        <v>0</v>
      </c>
    </row>
    <row r="28" spans="1:9">
      <c r="A28" s="35"/>
      <c r="B28" s="38">
        <f>SUM(B26:B27)</f>
        <v>0</v>
      </c>
      <c r="C28" s="37" t="s">
        <v>9</v>
      </c>
      <c r="D28" s="38">
        <f>SUMPRODUCT(C26:C27,D26:D27)</f>
        <v>0</v>
      </c>
    </row>
    <row r="31" spans="1:9">
      <c r="C31" s="31" t="s">
        <v>10</v>
      </c>
      <c r="D31" s="32">
        <f>SUMPRODUCT(DADOS!D56:D60,DADOS!C56:C60)</f>
        <v>0</v>
      </c>
      <c r="G31" s="18" t="s">
        <v>38</v>
      </c>
      <c r="H31" s="18" t="s">
        <v>37</v>
      </c>
      <c r="I31" s="18" t="s">
        <v>36</v>
      </c>
    </row>
    <row r="32" spans="1:9">
      <c r="G32" s="7">
        <f>DADOS!D8</f>
        <v>0</v>
      </c>
      <c r="H32" s="7">
        <f>DADOS!D9</f>
        <v>0</v>
      </c>
    </row>
    <row r="33" spans="1:9">
      <c r="G33" s="7">
        <f>DADOS!E8</f>
        <v>0</v>
      </c>
      <c r="H33" s="7">
        <f>DADOS!E9</f>
        <v>0</v>
      </c>
    </row>
    <row r="34" spans="1:9">
      <c r="A34" s="41" t="s">
        <v>27</v>
      </c>
      <c r="B34" s="42" t="s">
        <v>34</v>
      </c>
      <c r="C34" s="42" t="s">
        <v>35</v>
      </c>
      <c r="G34" s="19">
        <f>SUM(G32:G33)</f>
        <v>0</v>
      </c>
      <c r="H34" s="19">
        <f>SUM(H32:H33)</f>
        <v>0</v>
      </c>
      <c r="I34" s="6">
        <f>IF(G34=0,0,H34/G34)</f>
        <v>0</v>
      </c>
    </row>
    <row r="35" spans="1:9" ht="15.75">
      <c r="A35" s="43" t="s">
        <v>17</v>
      </c>
      <c r="B35" s="44">
        <v>1</v>
      </c>
      <c r="C35" s="45">
        <f>B35+(B35*RESULTADO!$P$12)</f>
        <v>1</v>
      </c>
    </row>
    <row r="36" spans="1:9" ht="15.75">
      <c r="A36" s="46" t="s">
        <v>28</v>
      </c>
      <c r="B36" s="47">
        <v>1</v>
      </c>
      <c r="C36" s="48">
        <f>B36+(B36*RESULTADO!$P$12)</f>
        <v>1</v>
      </c>
      <c r="G36" s="18" t="s">
        <v>32</v>
      </c>
      <c r="H36" s="18" t="s">
        <v>33</v>
      </c>
      <c r="I36" s="18" t="s">
        <v>36</v>
      </c>
    </row>
    <row r="37" spans="1:9" ht="15">
      <c r="A37" s="49" t="s">
        <v>4</v>
      </c>
      <c r="B37" s="50"/>
      <c r="C37" s="51"/>
      <c r="G37" s="20">
        <f>(G32+(G32*RESULTADO!$P$13))*MEMÓRIA!C35</f>
        <v>0</v>
      </c>
      <c r="H37" s="20">
        <f>H32*MEMÓRIA!C35</f>
        <v>0</v>
      </c>
    </row>
    <row r="38" spans="1:9" ht="15">
      <c r="G38" s="20">
        <f>(G33+(G33*RESULTADO!$P$13))*MEMÓRIA!C36</f>
        <v>0</v>
      </c>
      <c r="H38" s="20">
        <f>H33*MEMÓRIA!C36</f>
        <v>0</v>
      </c>
    </row>
    <row r="39" spans="1:9">
      <c r="G39" s="19">
        <f>SUM(G37:G38)</f>
        <v>0</v>
      </c>
      <c r="H39" s="21">
        <f>SUM(H37:H38)</f>
        <v>0</v>
      </c>
      <c r="I39" s="6">
        <f>IF(G39=0,0,H39/G39)</f>
        <v>0</v>
      </c>
    </row>
    <row r="42" spans="1:9">
      <c r="A42" s="31" t="s">
        <v>27</v>
      </c>
      <c r="B42" s="23" t="s">
        <v>3</v>
      </c>
    </row>
    <row r="43" spans="1:9">
      <c r="A43" s="25">
        <f>DADOS!D28*$B$26</f>
        <v>0</v>
      </c>
      <c r="B43" s="26">
        <v>1</v>
      </c>
    </row>
    <row r="44" spans="1:9">
      <c r="A44" s="53">
        <f>DADOS!D29*$B$26</f>
        <v>0</v>
      </c>
      <c r="B44" s="26">
        <v>30</v>
      </c>
      <c r="F44">
        <v>30</v>
      </c>
      <c r="G44">
        <v>30</v>
      </c>
    </row>
    <row r="45" spans="1:9">
      <c r="A45" s="53">
        <f>DADOS!D30*$B$26</f>
        <v>0</v>
      </c>
      <c r="B45" s="26">
        <v>45</v>
      </c>
      <c r="F45">
        <v>60</v>
      </c>
      <c r="G45">
        <f>AVERAGE(F44:F45)</f>
        <v>45</v>
      </c>
    </row>
    <row r="46" spans="1:9">
      <c r="A46" s="53">
        <f>DADOS!D31*$B$26</f>
        <v>0</v>
      </c>
      <c r="B46" s="26">
        <v>60</v>
      </c>
      <c r="F46">
        <v>90</v>
      </c>
      <c r="G46">
        <f>AVERAGE(F44:F46)</f>
        <v>60</v>
      </c>
    </row>
    <row r="47" spans="1:9">
      <c r="A47" s="53">
        <f>DADOS!D32*$B$26</f>
        <v>0</v>
      </c>
      <c r="B47" s="26">
        <v>75</v>
      </c>
      <c r="F47">
        <v>120</v>
      </c>
      <c r="G47">
        <f>AVERAGE(F44:F47)</f>
        <v>75</v>
      </c>
    </row>
    <row r="48" spans="1:9">
      <c r="A48" s="53">
        <f>DADOS!D33*$B$26</f>
        <v>0</v>
      </c>
      <c r="B48" s="26">
        <v>90</v>
      </c>
      <c r="F48">
        <v>150</v>
      </c>
      <c r="G48">
        <f>AVERAGE(F44:F48)</f>
        <v>90</v>
      </c>
    </row>
    <row r="49" spans="1:7">
      <c r="A49" s="53">
        <f>DADOS!D34*$B$26</f>
        <v>0</v>
      </c>
      <c r="B49" s="26">
        <v>105</v>
      </c>
      <c r="F49">
        <v>180</v>
      </c>
      <c r="G49">
        <f>AVERAGE(F44:F49)</f>
        <v>105</v>
      </c>
    </row>
    <row r="50" spans="1:7">
      <c r="A50" s="53">
        <f>DADOS!D35*$B$26</f>
        <v>0</v>
      </c>
      <c r="B50" s="26">
        <v>120</v>
      </c>
      <c r="F50">
        <v>210</v>
      </c>
      <c r="G50">
        <f>AVERAGE(F44:F50)</f>
        <v>120</v>
      </c>
    </row>
    <row r="51" spans="1:7">
      <c r="A51" s="53">
        <f>DADOS!D36*$B$26</f>
        <v>0</v>
      </c>
      <c r="B51" s="26">
        <v>135</v>
      </c>
      <c r="F51">
        <v>240</v>
      </c>
      <c r="G51">
        <f>AVERAGE(F44:F51)</f>
        <v>135</v>
      </c>
    </row>
    <row r="52" spans="1:7">
      <c r="A52" s="53">
        <f>DADOS!D37*$B$26</f>
        <v>0</v>
      </c>
      <c r="B52" s="26">
        <v>150</v>
      </c>
      <c r="F52">
        <v>270</v>
      </c>
      <c r="G52">
        <f>AVERAGE(F44:F52)</f>
        <v>150</v>
      </c>
    </row>
    <row r="53" spans="1:7">
      <c r="A53" s="53">
        <f>DADOS!D38*$B$26</f>
        <v>0</v>
      </c>
      <c r="B53" s="26">
        <v>165</v>
      </c>
      <c r="F53">
        <v>300</v>
      </c>
      <c r="G53">
        <f>AVERAGE(F44:F53)</f>
        <v>165</v>
      </c>
    </row>
    <row r="54" spans="1:7">
      <c r="A54" s="28">
        <f>MEMÓRIA!G39</f>
        <v>0</v>
      </c>
      <c r="B54" s="29"/>
    </row>
    <row r="55" spans="1:7">
      <c r="A55" s="31" t="s">
        <v>26</v>
      </c>
      <c r="B55" s="32">
        <f>SUMPRODUCT(DADOS!D28:D38,B43:B53)</f>
        <v>0</v>
      </c>
    </row>
    <row r="58" spans="1:7">
      <c r="A58" s="31" t="s">
        <v>18</v>
      </c>
      <c r="B58" s="23" t="s">
        <v>3</v>
      </c>
    </row>
    <row r="59" spans="1:7">
      <c r="A59" s="25">
        <f>DADOS!D42*$A$70</f>
        <v>0</v>
      </c>
      <c r="B59" s="26">
        <v>1</v>
      </c>
    </row>
    <row r="60" spans="1:7">
      <c r="A60" s="53">
        <f>DADOS!D43*$A$70</f>
        <v>0</v>
      </c>
      <c r="B60" s="26">
        <v>30</v>
      </c>
    </row>
    <row r="61" spans="1:7">
      <c r="A61" s="53">
        <f>DADOS!D44*$A$70</f>
        <v>0</v>
      </c>
      <c r="B61" s="26">
        <v>45</v>
      </c>
    </row>
    <row r="62" spans="1:7">
      <c r="A62" s="53">
        <f>DADOS!D45*$A$70</f>
        <v>0</v>
      </c>
      <c r="B62" s="26">
        <v>60</v>
      </c>
    </row>
    <row r="63" spans="1:7">
      <c r="A63" s="53">
        <f>DADOS!D46*$A$70</f>
        <v>0</v>
      </c>
      <c r="B63" s="26">
        <v>75</v>
      </c>
    </row>
    <row r="64" spans="1:7">
      <c r="A64" s="53">
        <f>DADOS!D47*$A$70</f>
        <v>0</v>
      </c>
      <c r="B64" s="26">
        <v>90</v>
      </c>
    </row>
    <row r="65" spans="1:2">
      <c r="A65" s="53">
        <f>DADOS!D48*$A$70</f>
        <v>0</v>
      </c>
      <c r="B65" s="26">
        <v>105</v>
      </c>
    </row>
    <row r="66" spans="1:2">
      <c r="A66" s="53">
        <f>DADOS!D49*$A$70</f>
        <v>0</v>
      </c>
      <c r="B66" s="26">
        <v>120</v>
      </c>
    </row>
    <row r="67" spans="1:2">
      <c r="A67" s="53">
        <f>DADOS!D50*$A$70</f>
        <v>0</v>
      </c>
      <c r="B67" s="26">
        <v>135</v>
      </c>
    </row>
    <row r="68" spans="1:2">
      <c r="A68" s="53">
        <f>DADOS!D51*$A$70</f>
        <v>0</v>
      </c>
      <c r="B68" s="26">
        <v>150</v>
      </c>
    </row>
    <row r="69" spans="1:2">
      <c r="A69" s="53">
        <f>DADOS!D52*$A$70</f>
        <v>0</v>
      </c>
      <c r="B69" s="26">
        <v>165</v>
      </c>
    </row>
    <row r="70" spans="1:2">
      <c r="A70" s="28">
        <f>MEMÓRIA!F4</f>
        <v>0</v>
      </c>
      <c r="B70" s="29"/>
    </row>
    <row r="71" spans="1:2">
      <c r="A71" s="31" t="s">
        <v>9</v>
      </c>
      <c r="B71" s="32">
        <f>SUMPRODUCT(DADOS!D42:D52,B59:B69)</f>
        <v>0</v>
      </c>
    </row>
  </sheetData>
  <sheetProtection sheet="1" objects="1" scenarios="1"/>
  <mergeCells count="1">
    <mergeCell ref="G21:I21"/>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INICIO</vt:lpstr>
      <vt:lpstr>DADOS</vt:lpstr>
      <vt:lpstr>FLUXO PROJETADO</vt:lpstr>
      <vt:lpstr>RESULTADO</vt:lpstr>
      <vt:lpstr>GARANTIAS</vt:lpstr>
      <vt:lpstr>GRÁFICOS</vt:lpstr>
      <vt:lpstr>MEMÓRIA</vt:lpstr>
    </vt:vector>
  </TitlesOfParts>
  <Company>Pedacinho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Estacao1</dc:creator>
  <cp:lastModifiedBy>AURICEA CAVALHEIRO FONSECA</cp:lastModifiedBy>
  <cp:lastPrinted>2024-02-21T15:23:28Z</cp:lastPrinted>
  <dcterms:created xsi:type="dcterms:W3CDTF">2009-04-17T18:13:44Z</dcterms:created>
  <dcterms:modified xsi:type="dcterms:W3CDTF">2024-05-06T17:46:23Z</dcterms:modified>
</cp:coreProperties>
</file>