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na Paula\Meterial - Finanças\"/>
    </mc:Choice>
  </mc:AlternateContent>
  <bookViews>
    <workbookView xWindow="0" yWindow="0" windowWidth="21570" windowHeight="8775" tabRatio="812" activeTab="4"/>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l="1"/>
  <c r="CE27" i="5" s="1"/>
  <c r="CE8" i="5"/>
  <c r="CF9" i="5" l="1"/>
  <c r="CF27" i="5" s="1"/>
  <c r="CF8" i="5"/>
  <c r="CG9" i="5" l="1"/>
  <c r="CG27" i="5" s="1"/>
  <c r="CG8" i="5"/>
  <c r="CH9" i="5" l="1"/>
  <c r="CH27" i="5" s="1"/>
  <c r="CH8" i="5"/>
  <c r="CI9" i="5" l="1"/>
  <c r="CI27" i="5" s="1"/>
  <c r="CI8" i="5"/>
  <c r="CJ9" i="5" l="1"/>
  <c r="CJ27" i="5" s="1"/>
  <c r="CJ8" i="5"/>
  <c r="CK9" i="5" l="1"/>
  <c r="CK27" i="5" s="1"/>
  <c r="CK8" i="5"/>
  <c r="CL9" i="5" l="1"/>
  <c r="CL27" i="5" s="1"/>
  <c r="CL8" i="5"/>
  <c r="CM9" i="5" l="1"/>
  <c r="CM27" i="5" s="1"/>
  <c r="CM8" i="5"/>
  <c r="CN9" i="5" l="1"/>
  <c r="CN27" i="5" s="1"/>
  <c r="CN8" i="5"/>
  <c r="CO9" i="5" l="1"/>
  <c r="CO27" i="5" s="1"/>
  <c r="CO8" i="5"/>
  <c r="CP9" i="5" l="1"/>
  <c r="CP27" i="5" s="1"/>
  <c r="CP8" i="5"/>
  <c r="CQ9" i="5" l="1"/>
  <c r="CQ27" i="5" s="1"/>
  <c r="CQ8" i="5"/>
  <c r="CR9" i="5" l="1"/>
  <c r="CR27" i="5" s="1"/>
  <c r="CR8" i="5"/>
  <c r="CS9" i="5" l="1"/>
  <c r="CS27" i="5" s="1"/>
  <c r="CS8" i="5"/>
  <c r="CT9" i="5" l="1"/>
  <c r="CT27" i="5" s="1"/>
  <c r="CT8" i="5"/>
  <c r="CU9" i="5" l="1"/>
  <c r="CU27" i="5" s="1"/>
  <c r="CU8" i="5"/>
  <c r="CV9" i="5" l="1"/>
  <c r="CV27" i="5" s="1"/>
  <c r="CV8" i="5"/>
  <c r="CW9" i="5" l="1"/>
  <c r="CW27" i="5" s="1"/>
  <c r="CW8" i="5"/>
  <c r="CX9" i="5" l="1"/>
  <c r="CX27" i="5" s="1"/>
  <c r="CX8" i="5"/>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<sst xmlns="http://schemas.openxmlformats.org/spreadsheetml/2006/main" count="122" uniqueCount="108">
  <si>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</si>
  <si>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</si>
  <si>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</si>
  <si>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</si>
  <si>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</si>
  <si>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</si>
  <si>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</si>
  <si>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</si>
  <si>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</si>
  <si>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</si>
  <si>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</si>
  <si>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</si>
  <si>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</si>
  <si>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</si>
  <si>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</si>
  <si>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</si>
  <si>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</si>
  <si>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</si>
  <si>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</si>
  <si>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</si>
  <si>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</si>
  <si>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</si>
  <si>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</si>
  <si>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</si>
  <si>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</si>
  <si>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</si>
  <si>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</si>
  <si>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</si>
  <si>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</si>
  <si>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</si>
  <si>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</si>
  <si>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</si>
  <si>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</si>
  <si>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</si>
  <si>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</si>
  <si>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</si>
  <si>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</si>
  <si>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</si>
  <si>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</si>
  <si>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</si>
  <si>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</si>
  <si>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</si>
  <si>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</si>
  <si>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FINANCIAMENTO DE EQUIPAMENTO</t>
  </si>
  <si>
    <t>GARANTIAS EXIGIDAS PELO BANCO</t>
  </si>
  <si>
    <t>FINANCIAMENTO</t>
  </si>
  <si>
    <t>GARANTIAS</t>
  </si>
  <si>
    <t>% TAXAS</t>
  </si>
  <si>
    <t>FLUXO DE CAIXA PROJETADO</t>
  </si>
  <si>
    <t>PARCELAMENTO DE IMPOSTOS</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</si>
  <si>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</si>
  <si>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</si>
  <si>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</si>
  <si>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</si>
  <si>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</si>
  <si>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</si>
  <si>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</si>
  <si>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</si>
  <si>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</si>
  <si>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</si>
  <si>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</si>
  <si>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</si>
  <si>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</si>
  <si>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</si>
  <si>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</si>
  <si>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</si>
  <si>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</si>
  <si>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</si>
  <si>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</si>
  <si>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</si>
  <si>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</si>
  <si>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</si>
  <si>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</si>
  <si>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</si>
  <si>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</si>
  <si>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</si>
  <si>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</si>
  <si>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</si>
  <si>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</si>
  <si>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</si>
  <si>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</si>
  <si>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</si>
  <si>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</si>
  <si>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</si>
  <si>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</si>
  <si>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</si>
  <si>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</si>
  <si>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INVESTIMENTO - REFORMA</t>
  </si>
  <si>
    <t>INVESTIMENTO - VEÍCULO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</si>
  <si>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</si>
  <si>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</si>
  <si>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</si>
  <si>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</si>
  <si>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</si>
  <si>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</si>
  <si>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</si>
  <si>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</si>
  <si>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</si>
  <si>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</si>
  <si>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</si>
  <si>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</si>
  <si>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</si>
  <si>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RENEGOCIAÇÃO DE DÍVIDA</t>
  </si>
  <si>
    <t>NOVO FINANCIAMENTO</t>
  </si>
  <si>
    <t>FINANCIAMENTO DE CAPITAL DE GIRO</t>
  </si>
  <si>
    <t>FINANCIAMENTO MISTO</t>
  </si>
  <si>
    <t>AUMENTO DE CG</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</si>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</sst>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45649</c:v>
                </c:pt>
                <c:pt idx="1">
                  <c:v>45680</c:v>
                </c:pt>
                <c:pt idx="2">
                  <c:v>45711</c:v>
                </c:pt>
                <c:pt idx="3">
                  <c:v>45739</c:v>
                </c:pt>
                <c:pt idx="4">
                  <c:v>45770</c:v>
                </c:pt>
                <c:pt idx="5">
                  <c:v>45800</c:v>
                </c:pt>
                <c:pt idx="6">
                  <c:v>45831</c:v>
                </c:pt>
                <c:pt idx="7">
                  <c:v>45861</c:v>
                </c:pt>
                <c:pt idx="8">
                  <c:v>45892</c:v>
                </c:pt>
                <c:pt idx="9">
                  <c:v>45923</c:v>
                </c:pt>
                <c:pt idx="10">
                  <c:v>45953</c:v>
                </c:pt>
                <c:pt idx="11">
                  <c:v>45984</c:v>
                </c:pt>
                <c:pt idx="12">
                  <c:v>46014</c:v>
                </c:pt>
                <c:pt idx="13">
                  <c:v>46045</c:v>
                </c:pt>
                <c:pt idx="14">
                  <c:v>46076</c:v>
                </c:pt>
                <c:pt idx="15">
                  <c:v>46104</c:v>
                </c:pt>
                <c:pt idx="16">
                  <c:v>46135</c:v>
                </c:pt>
                <c:pt idx="17">
                  <c:v>46165</c:v>
                </c:pt>
                <c:pt idx="18">
                  <c:v>46196</c:v>
                </c:pt>
                <c:pt idx="19">
                  <c:v>46226</c:v>
                </c:pt>
                <c:pt idx="20">
                  <c:v>46257</c:v>
                </c:pt>
                <c:pt idx="21">
                  <c:v>46288</c:v>
                </c:pt>
                <c:pt idx="22">
                  <c:v>46318</c:v>
                </c:pt>
                <c:pt idx="23">
                  <c:v>46349</c:v>
                </c:pt>
                <c:pt idx="24">
                  <c:v>46379</c:v>
                </c:pt>
                <c:pt idx="25">
                  <c:v>46410</c:v>
                </c:pt>
                <c:pt idx="26">
                  <c:v>46441</c:v>
                </c:pt>
                <c:pt idx="27">
                  <c:v>46469</c:v>
                </c:pt>
                <c:pt idx="28">
                  <c:v>46500</c:v>
                </c:pt>
                <c:pt idx="29">
                  <c:v>46530</c:v>
                </c:pt>
                <c:pt idx="30">
                  <c:v>46561</c:v>
                </c:pt>
                <c:pt idx="31">
                  <c:v>46591</c:v>
                </c:pt>
                <c:pt idx="32">
                  <c:v>46622</c:v>
                </c:pt>
                <c:pt idx="33">
                  <c:v>46653</c:v>
                </c:pt>
                <c:pt idx="34">
                  <c:v>46683</c:v>
                </c:pt>
                <c:pt idx="35">
                  <c:v>46714</c:v>
                </c:pt>
                <c:pt idx="36">
                  <c:v>46744</c:v>
                </c:pt>
                <c:pt idx="37">
                  <c:v>46775</c:v>
                </c:pt>
                <c:pt idx="38">
                  <c:v>46806</c:v>
                </c:pt>
                <c:pt idx="39">
                  <c:v>46835</c:v>
                </c:pt>
                <c:pt idx="40">
                  <c:v>46866</c:v>
                </c:pt>
                <c:pt idx="41">
                  <c:v>46896</c:v>
                </c:pt>
                <c:pt idx="42">
                  <c:v>46927</c:v>
                </c:pt>
                <c:pt idx="43">
                  <c:v>46957</c:v>
                </c:pt>
                <c:pt idx="44">
                  <c:v>46988</c:v>
                </c:pt>
                <c:pt idx="45">
                  <c:v>47019</c:v>
                </c:pt>
                <c:pt idx="46">
                  <c:v>47049</c:v>
                </c:pt>
                <c:pt idx="47">
                  <c:v>47080</c:v>
                </c:pt>
                <c:pt idx="48">
                  <c:v>47110</c:v>
                </c:pt>
                <c:pt idx="49">
                  <c:v>47141</c:v>
                </c:pt>
                <c:pt idx="50">
                  <c:v>47172</c:v>
                </c:pt>
                <c:pt idx="51">
                  <c:v>47200</c:v>
                </c:pt>
                <c:pt idx="52">
                  <c:v>47231</c:v>
                </c:pt>
                <c:pt idx="53">
                  <c:v>47261</c:v>
                </c:pt>
                <c:pt idx="54">
                  <c:v>47292</c:v>
                </c:pt>
                <c:pt idx="55">
                  <c:v>47322</c:v>
                </c:pt>
                <c:pt idx="56">
                  <c:v>47353</c:v>
                </c:pt>
                <c:pt idx="57">
                  <c:v>47384</c:v>
                </c:pt>
                <c:pt idx="58">
                  <c:v>47414</c:v>
                </c:pt>
                <c:pt idx="59">
                  <c:v>47445</c:v>
                </c:pt>
                <c:pt idx="60">
                  <c:v>47475</c:v>
                </c:pt>
                <c:pt idx="61">
                  <c:v>47506</c:v>
                </c:pt>
                <c:pt idx="62">
                  <c:v>47537</c:v>
                </c:pt>
                <c:pt idx="63">
                  <c:v>47565</c:v>
                </c:pt>
                <c:pt idx="64">
                  <c:v>47596</c:v>
                </c:pt>
                <c:pt idx="65">
                  <c:v>47626</c:v>
                </c:pt>
                <c:pt idx="66">
                  <c:v>47657</c:v>
                </c:pt>
                <c:pt idx="67">
                  <c:v>47687</c:v>
                </c:pt>
                <c:pt idx="68">
                  <c:v>47718</c:v>
                </c:pt>
                <c:pt idx="69">
                  <c:v>47749</c:v>
                </c:pt>
                <c:pt idx="70">
                  <c:v>47779</c:v>
                </c:pt>
                <c:pt idx="71">
                  <c:v>47810</c:v>
                </c:pt>
                <c:pt idx="72">
                  <c:v>47840</c:v>
                </c:pt>
                <c:pt idx="73">
                  <c:v>47871</c:v>
                </c:pt>
                <c:pt idx="74">
                  <c:v>47902</c:v>
                </c:pt>
                <c:pt idx="75">
                  <c:v>47930</c:v>
                </c:pt>
                <c:pt idx="76">
                  <c:v>47961</c:v>
                </c:pt>
                <c:pt idx="77">
                  <c:v>47991</c:v>
                </c:pt>
                <c:pt idx="78">
                  <c:v>48022</c:v>
                </c:pt>
                <c:pt idx="79">
                  <c:v>48052</c:v>
                </c:pt>
                <c:pt idx="80">
                  <c:v>48083</c:v>
                </c:pt>
                <c:pt idx="81">
                  <c:v>48114</c:v>
                </c:pt>
                <c:pt idx="82">
                  <c:v>48144</c:v>
                </c:pt>
                <c:pt idx="83">
                  <c:v>48175</c:v>
                </c:pt>
                <c:pt idx="84">
                  <c:v>48205</c:v>
                </c:pt>
                <c:pt idx="85">
                  <c:v>48236</c:v>
                </c:pt>
                <c:pt idx="86">
                  <c:v>48267</c:v>
                </c:pt>
                <c:pt idx="87">
                  <c:v>48296</c:v>
                </c:pt>
                <c:pt idx="88">
                  <c:v>48327</c:v>
                </c:pt>
                <c:pt idx="89">
                  <c:v>48357</c:v>
                </c:pt>
                <c:pt idx="90">
                  <c:v>48388</c:v>
                </c:pt>
                <c:pt idx="91">
                  <c:v>48418</c:v>
                </c:pt>
                <c:pt idx="92">
                  <c:v>48449</c:v>
                </c:pt>
                <c:pt idx="93">
                  <c:v>48480</c:v>
                </c:pt>
                <c:pt idx="94">
                  <c:v>48510</c:v>
                </c:pt>
                <c:pt idx="95">
                  <c:v>48541</c:v>
                </c:pt>
                <c:pt idx="96">
                  <c:v>48571</c:v>
                </c:pt>
                <c:pt idx="97">
                  <c:v>48602</c:v>
                </c:pt>
                <c:pt idx="98">
                  <c:v>48633</c:v>
                </c:pt>
                <c:pt idx="99">
                  <c:v>48661</c:v>
                </c:pt>
              </c:numCache>
            </c:numRef>
          </c:cat>
          <c:val>
            <c:numRef>
              <c:f>'FLUXO PROJETADO'!$C$27:$CX$27</c:f>
              <c:numCache>
                <c:formatCode>#,##0.00;[Red]#,##0.00</c:formatCode>
                <c:ptCount val="100"/>
                <c:pt idx="0">
                  <c:v>3446.0602500000005</c:v>
                </c:pt>
                <c:pt idx="1">
                  <c:v>3446.0602500000005</c:v>
                </c:pt>
                <c:pt idx="2">
                  <c:v>3446.0602500000005</c:v>
                </c:pt>
                <c:pt idx="3">
                  <c:v>3446.0602500000005</c:v>
                </c:pt>
                <c:pt idx="4">
                  <c:v>3446.0602500000005</c:v>
                </c:pt>
                <c:pt idx="5">
                  <c:v>3446.0602500000005</c:v>
                </c:pt>
                <c:pt idx="6">
                  <c:v>3446.0602500000005</c:v>
                </c:pt>
                <c:pt idx="7">
                  <c:v>3446.0602500000005</c:v>
                </c:pt>
                <c:pt idx="8">
                  <c:v>3446.0602500000005</c:v>
                </c:pt>
                <c:pt idx="9">
                  <c:v>3446.0602500000005</c:v>
                </c:pt>
                <c:pt idx="10">
                  <c:v>3446.0602500000005</c:v>
                </c:pt>
                <c:pt idx="11">
                  <c:v>3446.0602500000005</c:v>
                </c:pt>
                <c:pt idx="12">
                  <c:v>3446.0602500000005</c:v>
                </c:pt>
                <c:pt idx="13">
                  <c:v>3446.0602500000005</c:v>
                </c:pt>
                <c:pt idx="14">
                  <c:v>3446.0602500000005</c:v>
                </c:pt>
                <c:pt idx="15">
                  <c:v>3446.0602500000005</c:v>
                </c:pt>
                <c:pt idx="16">
                  <c:v>3446.0602500000005</c:v>
                </c:pt>
                <c:pt idx="17">
                  <c:v>3446.0602500000005</c:v>
                </c:pt>
                <c:pt idx="18">
                  <c:v>3446.0602500000005</c:v>
                </c:pt>
                <c:pt idx="19">
                  <c:v>3446.0602500000005</c:v>
                </c:pt>
                <c:pt idx="20">
                  <c:v>3446.0602500000005</c:v>
                </c:pt>
                <c:pt idx="21">
                  <c:v>3446.0602500000005</c:v>
                </c:pt>
                <c:pt idx="22">
                  <c:v>3446.0602500000005</c:v>
                </c:pt>
                <c:pt idx="23">
                  <c:v>3446.0602500000005</c:v>
                </c:pt>
                <c:pt idx="24">
                  <c:v>3446.0602500000005</c:v>
                </c:pt>
                <c:pt idx="25">
                  <c:v>3446.0602500000005</c:v>
                </c:pt>
                <c:pt idx="26">
                  <c:v>3446.0602500000005</c:v>
                </c:pt>
                <c:pt idx="27">
                  <c:v>3446.0602500000005</c:v>
                </c:pt>
                <c:pt idx="28">
                  <c:v>3446.0602500000005</c:v>
                </c:pt>
                <c:pt idx="29">
                  <c:v>3446.0602500000005</c:v>
                </c:pt>
                <c:pt idx="30">
                  <c:v>3446.0602500000005</c:v>
                </c:pt>
                <c:pt idx="31">
                  <c:v>3446.0602500000005</c:v>
                </c:pt>
                <c:pt idx="32">
                  <c:v>3446.0602500000005</c:v>
                </c:pt>
                <c:pt idx="33">
                  <c:v>3446.0602500000005</c:v>
                </c:pt>
                <c:pt idx="34">
                  <c:v>3446.0602500000005</c:v>
                </c:pt>
                <c:pt idx="35">
                  <c:v>3446.0602500000005</c:v>
                </c:pt>
                <c:pt idx="36">
                  <c:v>3446.0602500000005</c:v>
                </c:pt>
                <c:pt idx="37">
                  <c:v>3446.0602500000005</c:v>
                </c:pt>
                <c:pt idx="38">
                  <c:v>3446.0602500000005</c:v>
                </c:pt>
                <c:pt idx="39">
                  <c:v>3446.0602500000005</c:v>
                </c:pt>
                <c:pt idx="40">
                  <c:v>3446.0602500000005</c:v>
                </c:pt>
                <c:pt idx="41">
                  <c:v>3446.0602500000005</c:v>
                </c:pt>
                <c:pt idx="42">
                  <c:v>3446.0602500000005</c:v>
                </c:pt>
                <c:pt idx="43">
                  <c:v>3446.0602500000005</c:v>
                </c:pt>
                <c:pt idx="44">
                  <c:v>3446.0602500000005</c:v>
                </c:pt>
                <c:pt idx="45">
                  <c:v>3446.0602500000005</c:v>
                </c:pt>
                <c:pt idx="46">
                  <c:v>3446.0602500000005</c:v>
                </c:pt>
                <c:pt idx="47">
                  <c:v>3446.0602500000005</c:v>
                </c:pt>
                <c:pt idx="48">
                  <c:v>3446.0602500000005</c:v>
                </c:pt>
                <c:pt idx="49">
                  <c:v>3446.0602500000005</c:v>
                </c:pt>
                <c:pt idx="50">
                  <c:v>3446.0602500000005</c:v>
                </c:pt>
                <c:pt idx="51">
                  <c:v>3446.0602500000005</c:v>
                </c:pt>
                <c:pt idx="52">
                  <c:v>3446.0602500000005</c:v>
                </c:pt>
                <c:pt idx="53">
                  <c:v>3446.0602500000005</c:v>
                </c:pt>
                <c:pt idx="54">
                  <c:v>3446.0602500000005</c:v>
                </c:pt>
                <c:pt idx="55">
                  <c:v>3446.0602500000005</c:v>
                </c:pt>
                <c:pt idx="56">
                  <c:v>3446.0602500000005</c:v>
                </c:pt>
                <c:pt idx="57">
                  <c:v>3446.0602500000005</c:v>
                </c:pt>
                <c:pt idx="58">
                  <c:v>3446.0602500000005</c:v>
                </c:pt>
                <c:pt idx="59">
                  <c:v>3446.0602500000005</c:v>
                </c:pt>
                <c:pt idx="60">
                  <c:v>3446.0602500000005</c:v>
                </c:pt>
                <c:pt idx="61">
                  <c:v>3446.0602500000005</c:v>
                </c:pt>
                <c:pt idx="62">
                  <c:v>3446.0602500000005</c:v>
                </c:pt>
                <c:pt idx="63">
                  <c:v>3446.0602500000005</c:v>
                </c:pt>
                <c:pt idx="64">
                  <c:v>3446.0602500000005</c:v>
                </c:pt>
                <c:pt idx="65">
                  <c:v>3446.0602500000005</c:v>
                </c:pt>
                <c:pt idx="66">
                  <c:v>3446.0602500000005</c:v>
                </c:pt>
                <c:pt idx="67">
                  <c:v>3446.0602500000005</c:v>
                </c:pt>
                <c:pt idx="68">
                  <c:v>3446.0602500000005</c:v>
                </c:pt>
                <c:pt idx="69">
                  <c:v>3446.0602500000005</c:v>
                </c:pt>
                <c:pt idx="70">
                  <c:v>3446.0602500000005</c:v>
                </c:pt>
                <c:pt idx="71">
                  <c:v>3446.0602500000005</c:v>
                </c:pt>
                <c:pt idx="72">
                  <c:v>3446.0602500000005</c:v>
                </c:pt>
                <c:pt idx="73">
                  <c:v>3446.0602500000005</c:v>
                </c:pt>
                <c:pt idx="74">
                  <c:v>3446.0602500000005</c:v>
                </c:pt>
                <c:pt idx="75">
                  <c:v>3446.0602500000005</c:v>
                </c:pt>
                <c:pt idx="76">
                  <c:v>3446.0602500000005</c:v>
                </c:pt>
                <c:pt idx="77">
                  <c:v>3446.0602500000005</c:v>
                </c:pt>
                <c:pt idx="78">
                  <c:v>3446.0602500000005</c:v>
                </c:pt>
                <c:pt idx="79">
                  <c:v>3446.0602500000005</c:v>
                </c:pt>
                <c:pt idx="80">
                  <c:v>3446.0602500000005</c:v>
                </c:pt>
                <c:pt idx="81">
                  <c:v>3446.0602500000005</c:v>
                </c:pt>
                <c:pt idx="82">
                  <c:v>3446.0602500000005</c:v>
                </c:pt>
                <c:pt idx="83">
                  <c:v>3446.0602500000005</c:v>
                </c:pt>
                <c:pt idx="84">
                  <c:v>3446.0602500000005</c:v>
                </c:pt>
                <c:pt idx="85">
                  <c:v>3446.0602500000005</c:v>
                </c:pt>
                <c:pt idx="86">
                  <c:v>3446.0602500000005</c:v>
                </c:pt>
                <c:pt idx="87">
                  <c:v>3446.0602500000005</c:v>
                </c:pt>
                <c:pt idx="88">
                  <c:v>3446.0602500000005</c:v>
                </c:pt>
                <c:pt idx="89">
                  <c:v>3446.0602500000005</c:v>
                </c:pt>
                <c:pt idx="90">
                  <c:v>3446.0602500000005</c:v>
                </c:pt>
                <c:pt idx="91">
                  <c:v>3446.0602500000005</c:v>
                </c:pt>
                <c:pt idx="92">
                  <c:v>3446.0602500000005</c:v>
                </c:pt>
                <c:pt idx="93">
                  <c:v>3446.0602500000005</c:v>
                </c:pt>
                <c:pt idx="94">
                  <c:v>3446.0602500000005</c:v>
                </c:pt>
                <c:pt idx="95">
                  <c:v>3446.0602500000005</c:v>
                </c:pt>
                <c:pt idx="96">
                  <c:v>3446.0602500000005</c:v>
                </c:pt>
                <c:pt idx="97">
                  <c:v>3446.0602500000005</c:v>
                </c:pt>
                <c:pt idx="98">
                  <c:v>3446.0602500000005</c:v>
                </c:pt>
                <c:pt idx="99">
                  <c:v>3446.0602500000005</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45649</c:v>
                </c:pt>
                <c:pt idx="1">
                  <c:v>45680</c:v>
                </c:pt>
                <c:pt idx="2">
                  <c:v>45711</c:v>
                </c:pt>
                <c:pt idx="3">
                  <c:v>45739</c:v>
                </c:pt>
                <c:pt idx="4">
                  <c:v>45770</c:v>
                </c:pt>
                <c:pt idx="5">
                  <c:v>45800</c:v>
                </c:pt>
                <c:pt idx="6">
                  <c:v>45831</c:v>
                </c:pt>
                <c:pt idx="7">
                  <c:v>45861</c:v>
                </c:pt>
                <c:pt idx="8">
                  <c:v>45892</c:v>
                </c:pt>
                <c:pt idx="9">
                  <c:v>45923</c:v>
                </c:pt>
                <c:pt idx="10">
                  <c:v>45953</c:v>
                </c:pt>
                <c:pt idx="11">
                  <c:v>45984</c:v>
                </c:pt>
                <c:pt idx="12">
                  <c:v>46014</c:v>
                </c:pt>
                <c:pt idx="13">
                  <c:v>46045</c:v>
                </c:pt>
                <c:pt idx="14">
                  <c:v>46076</c:v>
                </c:pt>
                <c:pt idx="15">
                  <c:v>46104</c:v>
                </c:pt>
                <c:pt idx="16">
                  <c:v>46135</c:v>
                </c:pt>
                <c:pt idx="17">
                  <c:v>46165</c:v>
                </c:pt>
                <c:pt idx="18">
                  <c:v>46196</c:v>
                </c:pt>
                <c:pt idx="19">
                  <c:v>46226</c:v>
                </c:pt>
                <c:pt idx="20">
                  <c:v>46257</c:v>
                </c:pt>
                <c:pt idx="21">
                  <c:v>46288</c:v>
                </c:pt>
                <c:pt idx="22">
                  <c:v>46318</c:v>
                </c:pt>
                <c:pt idx="23">
                  <c:v>46349</c:v>
                </c:pt>
                <c:pt idx="24">
                  <c:v>46379</c:v>
                </c:pt>
                <c:pt idx="25">
                  <c:v>46410</c:v>
                </c:pt>
                <c:pt idx="26">
                  <c:v>46441</c:v>
                </c:pt>
                <c:pt idx="27">
                  <c:v>46469</c:v>
                </c:pt>
                <c:pt idx="28">
                  <c:v>46500</c:v>
                </c:pt>
                <c:pt idx="29">
                  <c:v>46530</c:v>
                </c:pt>
                <c:pt idx="30">
                  <c:v>46561</c:v>
                </c:pt>
                <c:pt idx="31">
                  <c:v>46591</c:v>
                </c:pt>
                <c:pt idx="32">
                  <c:v>46622</c:v>
                </c:pt>
                <c:pt idx="33">
                  <c:v>46653</c:v>
                </c:pt>
                <c:pt idx="34">
                  <c:v>46683</c:v>
                </c:pt>
                <c:pt idx="35">
                  <c:v>46714</c:v>
                </c:pt>
                <c:pt idx="36">
                  <c:v>46744</c:v>
                </c:pt>
                <c:pt idx="37">
                  <c:v>46775</c:v>
                </c:pt>
                <c:pt idx="38">
                  <c:v>46806</c:v>
                </c:pt>
                <c:pt idx="39">
                  <c:v>46835</c:v>
                </c:pt>
                <c:pt idx="40">
                  <c:v>46866</c:v>
                </c:pt>
                <c:pt idx="41">
                  <c:v>46896</c:v>
                </c:pt>
                <c:pt idx="42">
                  <c:v>46927</c:v>
                </c:pt>
                <c:pt idx="43">
                  <c:v>46957</c:v>
                </c:pt>
                <c:pt idx="44">
                  <c:v>46988</c:v>
                </c:pt>
                <c:pt idx="45">
                  <c:v>47019</c:v>
                </c:pt>
                <c:pt idx="46">
                  <c:v>47049</c:v>
                </c:pt>
                <c:pt idx="47">
                  <c:v>47080</c:v>
                </c:pt>
                <c:pt idx="48">
                  <c:v>47110</c:v>
                </c:pt>
                <c:pt idx="49">
                  <c:v>47141</c:v>
                </c:pt>
                <c:pt idx="50">
                  <c:v>47172</c:v>
                </c:pt>
                <c:pt idx="51">
                  <c:v>47200</c:v>
                </c:pt>
                <c:pt idx="52">
                  <c:v>47231</c:v>
                </c:pt>
                <c:pt idx="53">
                  <c:v>47261</c:v>
                </c:pt>
                <c:pt idx="54">
                  <c:v>47292</c:v>
                </c:pt>
                <c:pt idx="55">
                  <c:v>47322</c:v>
                </c:pt>
                <c:pt idx="56">
                  <c:v>47353</c:v>
                </c:pt>
                <c:pt idx="57">
                  <c:v>47384</c:v>
                </c:pt>
                <c:pt idx="58">
                  <c:v>47414</c:v>
                </c:pt>
                <c:pt idx="59">
                  <c:v>47445</c:v>
                </c:pt>
                <c:pt idx="60">
                  <c:v>47475</c:v>
                </c:pt>
                <c:pt idx="61">
                  <c:v>47506</c:v>
                </c:pt>
                <c:pt idx="62">
                  <c:v>47537</c:v>
                </c:pt>
                <c:pt idx="63">
                  <c:v>47565</c:v>
                </c:pt>
                <c:pt idx="64">
                  <c:v>47596</c:v>
                </c:pt>
                <c:pt idx="65">
                  <c:v>47626</c:v>
                </c:pt>
                <c:pt idx="66">
                  <c:v>47657</c:v>
                </c:pt>
                <c:pt idx="67">
                  <c:v>47687</c:v>
                </c:pt>
                <c:pt idx="68">
                  <c:v>47718</c:v>
                </c:pt>
                <c:pt idx="69">
                  <c:v>47749</c:v>
                </c:pt>
                <c:pt idx="70">
                  <c:v>47779</c:v>
                </c:pt>
                <c:pt idx="71">
                  <c:v>47810</c:v>
                </c:pt>
                <c:pt idx="72">
                  <c:v>47840</c:v>
                </c:pt>
                <c:pt idx="73">
                  <c:v>47871</c:v>
                </c:pt>
                <c:pt idx="74">
                  <c:v>47902</c:v>
                </c:pt>
                <c:pt idx="75">
                  <c:v>47930</c:v>
                </c:pt>
                <c:pt idx="76">
                  <c:v>47961</c:v>
                </c:pt>
                <c:pt idx="77">
                  <c:v>47991</c:v>
                </c:pt>
                <c:pt idx="78">
                  <c:v>48022</c:v>
                </c:pt>
                <c:pt idx="79">
                  <c:v>48052</c:v>
                </c:pt>
                <c:pt idx="80">
                  <c:v>48083</c:v>
                </c:pt>
                <c:pt idx="81">
                  <c:v>48114</c:v>
                </c:pt>
                <c:pt idx="82">
                  <c:v>48144</c:v>
                </c:pt>
                <c:pt idx="83">
                  <c:v>48175</c:v>
                </c:pt>
                <c:pt idx="84">
                  <c:v>48205</c:v>
                </c:pt>
                <c:pt idx="85">
                  <c:v>48236</c:v>
                </c:pt>
                <c:pt idx="86">
                  <c:v>48267</c:v>
                </c:pt>
                <c:pt idx="87">
                  <c:v>48296</c:v>
                </c:pt>
                <c:pt idx="88">
                  <c:v>48327</c:v>
                </c:pt>
                <c:pt idx="89">
                  <c:v>48357</c:v>
                </c:pt>
                <c:pt idx="90">
                  <c:v>48388</c:v>
                </c:pt>
                <c:pt idx="91">
                  <c:v>48418</c:v>
                </c:pt>
                <c:pt idx="92">
                  <c:v>48449</c:v>
                </c:pt>
                <c:pt idx="93">
                  <c:v>48480</c:v>
                </c:pt>
                <c:pt idx="94">
                  <c:v>48510</c:v>
                </c:pt>
                <c:pt idx="95">
                  <c:v>48541</c:v>
                </c:pt>
                <c:pt idx="96">
                  <c:v>48571</c:v>
                </c:pt>
                <c:pt idx="97">
                  <c:v>48602</c:v>
                </c:pt>
                <c:pt idx="98">
                  <c:v>48633</c:v>
                </c:pt>
                <c:pt idx="99">
                  <c:v>48661</c:v>
                </c:pt>
              </c:numCache>
            </c:numRef>
          </c:cat>
          <c:val>
            <c:numRef>
              <c:f>'FLUXO PROJETADO'!$C$8:$CX$8</c:f>
              <c:numCache>
                <c:formatCode>#,##0.00;[Red]#,##0.00</c:formatCode>
                <c:ptCount val="100"/>
                <c:pt idx="0">
                  <c:v>0</c:v>
                </c:pt>
                <c:pt idx="1">
                  <c:v>3446.0602500000005</c:v>
                </c:pt>
                <c:pt idx="2">
                  <c:v>6892.1205000000009</c:v>
                </c:pt>
                <c:pt idx="3">
                  <c:v>10338.180750000001</c:v>
                </c:pt>
                <c:pt idx="4">
                  <c:v>13784.241000000002</c:v>
                </c:pt>
                <c:pt idx="5">
                  <c:v>17230.301250000004</c:v>
                </c:pt>
                <c:pt idx="6">
                  <c:v>20676.361500000006</c:v>
                </c:pt>
                <c:pt idx="7">
                  <c:v>24122.421750000009</c:v>
                </c:pt>
                <c:pt idx="8">
                  <c:v>27568.482000000011</c:v>
                </c:pt>
                <c:pt idx="9">
                  <c:v>31014.542250000013</c:v>
                </c:pt>
                <c:pt idx="10">
                  <c:v>34460.602500000015</c:v>
                </c:pt>
                <c:pt idx="11">
                  <c:v>37906.662750000018</c:v>
                </c:pt>
                <c:pt idx="12">
                  <c:v>41352.72300000002</c:v>
                </c:pt>
                <c:pt idx="13">
                  <c:v>44798.783250000022</c:v>
                </c:pt>
                <c:pt idx="14">
                  <c:v>48244.843500000025</c:v>
                </c:pt>
                <c:pt idx="15">
                  <c:v>51690.903750000027</c:v>
                </c:pt>
                <c:pt idx="16">
                  <c:v>55136.964000000029</c:v>
                </c:pt>
                <c:pt idx="17">
                  <c:v>58583.024250000031</c:v>
                </c:pt>
                <c:pt idx="18">
                  <c:v>62029.084500000034</c:v>
                </c:pt>
                <c:pt idx="19">
                  <c:v>65475.144750000036</c:v>
                </c:pt>
                <c:pt idx="20">
                  <c:v>68921.205000000031</c:v>
                </c:pt>
                <c:pt idx="21">
                  <c:v>72367.265250000026</c:v>
                </c:pt>
                <c:pt idx="22">
                  <c:v>75813.325500000021</c:v>
                </c:pt>
                <c:pt idx="23">
                  <c:v>79259.385750000016</c:v>
                </c:pt>
                <c:pt idx="24">
                  <c:v>82705.446000000011</c:v>
                </c:pt>
                <c:pt idx="25">
                  <c:v>86151.506250000006</c:v>
                </c:pt>
                <c:pt idx="26">
                  <c:v>89597.566500000001</c:v>
                </c:pt>
                <c:pt idx="27">
                  <c:v>93043.626749999996</c:v>
                </c:pt>
                <c:pt idx="28">
                  <c:v>96489.686999999991</c:v>
                </c:pt>
                <c:pt idx="29">
                  <c:v>99935.747249999986</c:v>
                </c:pt>
                <c:pt idx="30">
                  <c:v>103381.80749999998</c:v>
                </c:pt>
                <c:pt idx="31">
                  <c:v>106827.86774999998</c:v>
                </c:pt>
                <c:pt idx="32">
                  <c:v>110273.92799999997</c:v>
                </c:pt>
                <c:pt idx="33">
                  <c:v>113719.98824999997</c:v>
                </c:pt>
                <c:pt idx="34">
                  <c:v>117166.04849999996</c:v>
                </c:pt>
                <c:pt idx="35">
                  <c:v>120612.10874999996</c:v>
                </c:pt>
                <c:pt idx="36">
                  <c:v>124058.16899999995</c:v>
                </c:pt>
                <c:pt idx="37">
                  <c:v>127504.22924999995</c:v>
                </c:pt>
                <c:pt idx="38">
                  <c:v>130950.28949999994</c:v>
                </c:pt>
                <c:pt idx="39">
                  <c:v>134396.34974999994</c:v>
                </c:pt>
                <c:pt idx="40">
                  <c:v>137842.40999999995</c:v>
                </c:pt>
                <c:pt idx="41">
                  <c:v>141288.47024999995</c:v>
                </c:pt>
                <c:pt idx="42">
                  <c:v>144734.53049999996</c:v>
                </c:pt>
                <c:pt idx="43">
                  <c:v>148180.59074999997</c:v>
                </c:pt>
                <c:pt idx="44">
                  <c:v>151626.65099999998</c:v>
                </c:pt>
                <c:pt idx="45">
                  <c:v>155072.71124999999</c:v>
                </c:pt>
                <c:pt idx="46">
                  <c:v>158518.7715</c:v>
                </c:pt>
                <c:pt idx="47">
                  <c:v>161964.83175000001</c:v>
                </c:pt>
                <c:pt idx="48">
                  <c:v>165410.89200000002</c:v>
                </c:pt>
                <c:pt idx="49">
                  <c:v>168856.95225000003</c:v>
                </c:pt>
                <c:pt idx="50">
                  <c:v>172303.01250000004</c:v>
                </c:pt>
                <c:pt idx="51">
                  <c:v>175749.07275000005</c:v>
                </c:pt>
                <c:pt idx="52">
                  <c:v>179195.13300000006</c:v>
                </c:pt>
                <c:pt idx="53">
                  <c:v>182641.19325000007</c:v>
                </c:pt>
                <c:pt idx="54">
                  <c:v>186087.25350000008</c:v>
                </c:pt>
                <c:pt idx="55">
                  <c:v>189533.31375000009</c:v>
                </c:pt>
                <c:pt idx="56">
                  <c:v>192979.3740000001</c:v>
                </c:pt>
                <c:pt idx="57">
                  <c:v>196425.43425000011</c:v>
                </c:pt>
                <c:pt idx="58">
                  <c:v>199871.49450000012</c:v>
                </c:pt>
                <c:pt idx="59">
                  <c:v>203317.55475000013</c:v>
                </c:pt>
                <c:pt idx="60">
                  <c:v>206763.61500000014</c:v>
                </c:pt>
                <c:pt idx="61">
                  <c:v>210209.67525000015</c:v>
                </c:pt>
                <c:pt idx="62">
                  <c:v>213655.73550000016</c:v>
                </c:pt>
                <c:pt idx="63">
                  <c:v>217101.79575000016</c:v>
                </c:pt>
                <c:pt idx="64">
                  <c:v>220547.85600000017</c:v>
                </c:pt>
                <c:pt idx="65">
                  <c:v>223993.91625000018</c:v>
                </c:pt>
                <c:pt idx="66">
                  <c:v>227439.97650000019</c:v>
                </c:pt>
                <c:pt idx="67">
                  <c:v>230886.0367500002</c:v>
                </c:pt>
                <c:pt idx="68">
                  <c:v>234332.09700000021</c:v>
                </c:pt>
                <c:pt idx="69">
                  <c:v>237778.15725000022</c:v>
                </c:pt>
                <c:pt idx="70">
                  <c:v>241224.21750000023</c:v>
                </c:pt>
                <c:pt idx="71">
                  <c:v>244670.27775000024</c:v>
                </c:pt>
                <c:pt idx="72">
                  <c:v>248116.33800000025</c:v>
                </c:pt>
                <c:pt idx="73">
                  <c:v>251562.39825000026</c:v>
                </c:pt>
                <c:pt idx="74">
                  <c:v>255008.45850000027</c:v>
                </c:pt>
                <c:pt idx="75">
                  <c:v>258454.51875000028</c:v>
                </c:pt>
                <c:pt idx="76">
                  <c:v>261900.57900000029</c:v>
                </c:pt>
                <c:pt idx="77">
                  <c:v>265346.6392500003</c:v>
                </c:pt>
                <c:pt idx="78">
                  <c:v>268792.69950000028</c:v>
                </c:pt>
                <c:pt idx="79">
                  <c:v>272238.75975000026</c:v>
                </c:pt>
                <c:pt idx="80">
                  <c:v>275684.82000000024</c:v>
                </c:pt>
                <c:pt idx="81">
                  <c:v>279130.88025000022</c:v>
                </c:pt>
                <c:pt idx="82">
                  <c:v>282576.9405000002</c:v>
                </c:pt>
                <c:pt idx="83">
                  <c:v>286023.00075000018</c:v>
                </c:pt>
                <c:pt idx="84">
                  <c:v>289469.06100000016</c:v>
                </c:pt>
                <c:pt idx="85">
                  <c:v>292915.12125000014</c:v>
                </c:pt>
                <c:pt idx="86">
                  <c:v>296361.18150000012</c:v>
                </c:pt>
                <c:pt idx="87">
                  <c:v>299807.2417500001</c:v>
                </c:pt>
                <c:pt idx="88">
                  <c:v>303253.30200000008</c:v>
                </c:pt>
                <c:pt idx="89">
                  <c:v>306699.36225000006</c:v>
                </c:pt>
                <c:pt idx="90">
                  <c:v>310145.42250000004</c:v>
                </c:pt>
                <c:pt idx="91">
                  <c:v>313591.48275000002</c:v>
                </c:pt>
                <c:pt idx="92">
                  <c:v>317037.54300000001</c:v>
                </c:pt>
                <c:pt idx="93">
                  <c:v>320483.60324999999</c:v>
                </c:pt>
                <c:pt idx="94">
                  <c:v>323929.66349999997</c:v>
                </c:pt>
                <c:pt idx="95">
                  <c:v>327375.72374999995</c:v>
                </c:pt>
                <c:pt idx="96">
                  <c:v>330821.78399999993</c:v>
                </c:pt>
                <c:pt idx="97">
                  <c:v>334267.84424999991</c:v>
                </c:pt>
                <c:pt idx="98">
                  <c:v>337713.90449999989</c:v>
                </c:pt>
                <c:pt idx="99">
                  <c:v>341159.96474999987</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45649</c:v>
                </c:pt>
                <c:pt idx="1">
                  <c:v>45680</c:v>
                </c:pt>
                <c:pt idx="2">
                  <c:v>45711</c:v>
                </c:pt>
                <c:pt idx="3">
                  <c:v>45739</c:v>
                </c:pt>
                <c:pt idx="4">
                  <c:v>45770</c:v>
                </c:pt>
                <c:pt idx="5">
                  <c:v>45800</c:v>
                </c:pt>
                <c:pt idx="6">
                  <c:v>45831</c:v>
                </c:pt>
                <c:pt idx="7">
                  <c:v>45861</c:v>
                </c:pt>
                <c:pt idx="8">
                  <c:v>45892</c:v>
                </c:pt>
                <c:pt idx="9">
                  <c:v>45923</c:v>
                </c:pt>
                <c:pt idx="10">
                  <c:v>45953</c:v>
                </c:pt>
                <c:pt idx="11">
                  <c:v>45984</c:v>
                </c:pt>
                <c:pt idx="12">
                  <c:v>46014</c:v>
                </c:pt>
                <c:pt idx="13">
                  <c:v>46045</c:v>
                </c:pt>
                <c:pt idx="14">
                  <c:v>46076</c:v>
                </c:pt>
                <c:pt idx="15">
                  <c:v>46104</c:v>
                </c:pt>
                <c:pt idx="16">
                  <c:v>46135</c:v>
                </c:pt>
                <c:pt idx="17">
                  <c:v>46165</c:v>
                </c:pt>
                <c:pt idx="18">
                  <c:v>46196</c:v>
                </c:pt>
                <c:pt idx="19">
                  <c:v>46226</c:v>
                </c:pt>
                <c:pt idx="20">
                  <c:v>46257</c:v>
                </c:pt>
                <c:pt idx="21">
                  <c:v>46288</c:v>
                </c:pt>
                <c:pt idx="22">
                  <c:v>46318</c:v>
                </c:pt>
                <c:pt idx="23">
                  <c:v>46349</c:v>
                </c:pt>
                <c:pt idx="24">
                  <c:v>46379</c:v>
                </c:pt>
                <c:pt idx="25">
                  <c:v>46410</c:v>
                </c:pt>
                <c:pt idx="26">
                  <c:v>46441</c:v>
                </c:pt>
                <c:pt idx="27">
                  <c:v>46469</c:v>
                </c:pt>
                <c:pt idx="28">
                  <c:v>46500</c:v>
                </c:pt>
                <c:pt idx="29">
                  <c:v>46530</c:v>
                </c:pt>
                <c:pt idx="30">
                  <c:v>46561</c:v>
                </c:pt>
                <c:pt idx="31">
                  <c:v>46591</c:v>
                </c:pt>
                <c:pt idx="32">
                  <c:v>46622</c:v>
                </c:pt>
                <c:pt idx="33">
                  <c:v>46653</c:v>
                </c:pt>
                <c:pt idx="34">
                  <c:v>46683</c:v>
                </c:pt>
                <c:pt idx="35">
                  <c:v>46714</c:v>
                </c:pt>
                <c:pt idx="36">
                  <c:v>46744</c:v>
                </c:pt>
                <c:pt idx="37">
                  <c:v>46775</c:v>
                </c:pt>
                <c:pt idx="38">
                  <c:v>46806</c:v>
                </c:pt>
                <c:pt idx="39">
                  <c:v>46835</c:v>
                </c:pt>
                <c:pt idx="40">
                  <c:v>46866</c:v>
                </c:pt>
                <c:pt idx="41">
                  <c:v>46896</c:v>
                </c:pt>
                <c:pt idx="42">
                  <c:v>46927</c:v>
                </c:pt>
                <c:pt idx="43">
                  <c:v>46957</c:v>
                </c:pt>
                <c:pt idx="44">
                  <c:v>46988</c:v>
                </c:pt>
                <c:pt idx="45">
                  <c:v>47019</c:v>
                </c:pt>
                <c:pt idx="46">
                  <c:v>47049</c:v>
                </c:pt>
                <c:pt idx="47">
                  <c:v>47080</c:v>
                </c:pt>
                <c:pt idx="48">
                  <c:v>47110</c:v>
                </c:pt>
                <c:pt idx="49">
                  <c:v>47141</c:v>
                </c:pt>
                <c:pt idx="50">
                  <c:v>47172</c:v>
                </c:pt>
                <c:pt idx="51">
                  <c:v>47200</c:v>
                </c:pt>
                <c:pt idx="52">
                  <c:v>47231</c:v>
                </c:pt>
                <c:pt idx="53">
                  <c:v>47261</c:v>
                </c:pt>
                <c:pt idx="54">
                  <c:v>47292</c:v>
                </c:pt>
                <c:pt idx="55">
                  <c:v>47322</c:v>
                </c:pt>
                <c:pt idx="56">
                  <c:v>47353</c:v>
                </c:pt>
                <c:pt idx="57">
                  <c:v>47384</c:v>
                </c:pt>
                <c:pt idx="58">
                  <c:v>47414</c:v>
                </c:pt>
                <c:pt idx="59">
                  <c:v>47445</c:v>
                </c:pt>
                <c:pt idx="60">
                  <c:v>47475</c:v>
                </c:pt>
                <c:pt idx="61">
                  <c:v>47506</c:v>
                </c:pt>
                <c:pt idx="62">
                  <c:v>47537</c:v>
                </c:pt>
                <c:pt idx="63">
                  <c:v>47565</c:v>
                </c:pt>
                <c:pt idx="64">
                  <c:v>47596</c:v>
                </c:pt>
                <c:pt idx="65">
                  <c:v>47626</c:v>
                </c:pt>
                <c:pt idx="66">
                  <c:v>47657</c:v>
                </c:pt>
                <c:pt idx="67">
                  <c:v>47687</c:v>
                </c:pt>
                <c:pt idx="68">
                  <c:v>47718</c:v>
                </c:pt>
                <c:pt idx="69">
                  <c:v>47749</c:v>
                </c:pt>
                <c:pt idx="70">
                  <c:v>47779</c:v>
                </c:pt>
                <c:pt idx="71">
                  <c:v>47810</c:v>
                </c:pt>
                <c:pt idx="72">
                  <c:v>47840</c:v>
                </c:pt>
                <c:pt idx="73">
                  <c:v>47871</c:v>
                </c:pt>
                <c:pt idx="74">
                  <c:v>47902</c:v>
                </c:pt>
                <c:pt idx="75">
                  <c:v>47930</c:v>
                </c:pt>
                <c:pt idx="76">
                  <c:v>47961</c:v>
                </c:pt>
                <c:pt idx="77">
                  <c:v>47991</c:v>
                </c:pt>
                <c:pt idx="78">
                  <c:v>48022</c:v>
                </c:pt>
                <c:pt idx="79">
                  <c:v>48052</c:v>
                </c:pt>
                <c:pt idx="80">
                  <c:v>48083</c:v>
                </c:pt>
                <c:pt idx="81">
                  <c:v>48114</c:v>
                </c:pt>
                <c:pt idx="82">
                  <c:v>48144</c:v>
                </c:pt>
                <c:pt idx="83">
                  <c:v>48175</c:v>
                </c:pt>
                <c:pt idx="84">
                  <c:v>48205</c:v>
                </c:pt>
                <c:pt idx="85">
                  <c:v>48236</c:v>
                </c:pt>
                <c:pt idx="86">
                  <c:v>48267</c:v>
                </c:pt>
                <c:pt idx="87">
                  <c:v>48296</c:v>
                </c:pt>
                <c:pt idx="88">
                  <c:v>48327</c:v>
                </c:pt>
                <c:pt idx="89">
                  <c:v>48357</c:v>
                </c:pt>
                <c:pt idx="90">
                  <c:v>48388</c:v>
                </c:pt>
                <c:pt idx="91">
                  <c:v>48418</c:v>
                </c:pt>
                <c:pt idx="92">
                  <c:v>48449</c:v>
                </c:pt>
                <c:pt idx="93">
                  <c:v>48480</c:v>
                </c:pt>
                <c:pt idx="94">
                  <c:v>48510</c:v>
                </c:pt>
                <c:pt idx="95">
                  <c:v>48541</c:v>
                </c:pt>
                <c:pt idx="96">
                  <c:v>48571</c:v>
                </c:pt>
                <c:pt idx="97">
                  <c:v>48602</c:v>
                </c:pt>
                <c:pt idx="98">
                  <c:v>48633</c:v>
                </c:pt>
                <c:pt idx="99">
                  <c:v>48661</c:v>
                </c:pt>
              </c:numCache>
            </c:numRef>
          </c:cat>
          <c:val>
            <c:numRef>
              <c:f>'FLUXO PROJETADO'!$C$27:$CX$27</c:f>
              <c:numCache>
                <c:formatCode>#,##0.00;[Red]#,##0.00</c:formatCode>
                <c:ptCount val="100"/>
                <c:pt idx="0">
                  <c:v>3446.0602500000005</c:v>
                </c:pt>
                <c:pt idx="1">
                  <c:v>3446.0602500000005</c:v>
                </c:pt>
                <c:pt idx="2">
                  <c:v>3446.0602500000005</c:v>
                </c:pt>
                <c:pt idx="3">
                  <c:v>3446.0602500000005</c:v>
                </c:pt>
                <c:pt idx="4">
                  <c:v>3446.0602500000005</c:v>
                </c:pt>
                <c:pt idx="5">
                  <c:v>3446.0602500000005</c:v>
                </c:pt>
                <c:pt idx="6">
                  <c:v>3446.0602500000005</c:v>
                </c:pt>
                <c:pt idx="7">
                  <c:v>3446.0602500000005</c:v>
                </c:pt>
                <c:pt idx="8">
                  <c:v>3446.0602500000005</c:v>
                </c:pt>
                <c:pt idx="9">
                  <c:v>3446.0602500000005</c:v>
                </c:pt>
                <c:pt idx="10">
                  <c:v>3446.0602500000005</c:v>
                </c:pt>
                <c:pt idx="11">
                  <c:v>3446.0602500000005</c:v>
                </c:pt>
                <c:pt idx="12">
                  <c:v>3446.0602500000005</c:v>
                </c:pt>
                <c:pt idx="13">
                  <c:v>3446.0602500000005</c:v>
                </c:pt>
                <c:pt idx="14">
                  <c:v>3446.0602500000005</c:v>
                </c:pt>
                <c:pt idx="15">
                  <c:v>3446.0602500000005</c:v>
                </c:pt>
                <c:pt idx="16">
                  <c:v>3446.0602500000005</c:v>
                </c:pt>
                <c:pt idx="17">
                  <c:v>3446.0602500000005</c:v>
                </c:pt>
                <c:pt idx="18">
                  <c:v>3446.0602500000005</c:v>
                </c:pt>
                <c:pt idx="19">
                  <c:v>3446.0602500000005</c:v>
                </c:pt>
                <c:pt idx="20">
                  <c:v>3446.0602500000005</c:v>
                </c:pt>
                <c:pt idx="21">
                  <c:v>3446.0602500000005</c:v>
                </c:pt>
                <c:pt idx="22">
                  <c:v>3446.0602500000005</c:v>
                </c:pt>
                <c:pt idx="23">
                  <c:v>3446.0602500000005</c:v>
                </c:pt>
                <c:pt idx="24">
                  <c:v>3446.0602500000005</c:v>
                </c:pt>
                <c:pt idx="25">
                  <c:v>3446.0602500000005</c:v>
                </c:pt>
                <c:pt idx="26">
                  <c:v>3446.0602500000005</c:v>
                </c:pt>
                <c:pt idx="27">
                  <c:v>3446.0602500000005</c:v>
                </c:pt>
                <c:pt idx="28">
                  <c:v>3446.0602500000005</c:v>
                </c:pt>
                <c:pt idx="29">
                  <c:v>3446.0602500000005</c:v>
                </c:pt>
                <c:pt idx="30">
                  <c:v>3446.0602500000005</c:v>
                </c:pt>
                <c:pt idx="31">
                  <c:v>3446.0602500000005</c:v>
                </c:pt>
                <c:pt idx="32">
                  <c:v>3446.0602500000005</c:v>
                </c:pt>
                <c:pt idx="33">
                  <c:v>3446.0602500000005</c:v>
                </c:pt>
                <c:pt idx="34">
                  <c:v>3446.0602500000005</c:v>
                </c:pt>
                <c:pt idx="35">
                  <c:v>3446.0602500000005</c:v>
                </c:pt>
                <c:pt idx="36">
                  <c:v>3446.0602500000005</c:v>
                </c:pt>
                <c:pt idx="37">
                  <c:v>3446.0602500000005</c:v>
                </c:pt>
                <c:pt idx="38">
                  <c:v>3446.0602500000005</c:v>
                </c:pt>
                <c:pt idx="39">
                  <c:v>3446.0602500000005</c:v>
                </c:pt>
                <c:pt idx="40">
                  <c:v>3446.0602500000005</c:v>
                </c:pt>
                <c:pt idx="41">
                  <c:v>3446.0602500000005</c:v>
                </c:pt>
                <c:pt idx="42">
                  <c:v>3446.0602500000005</c:v>
                </c:pt>
                <c:pt idx="43">
                  <c:v>3446.0602500000005</c:v>
                </c:pt>
                <c:pt idx="44">
                  <c:v>3446.0602500000005</c:v>
                </c:pt>
                <c:pt idx="45">
                  <c:v>3446.0602500000005</c:v>
                </c:pt>
                <c:pt idx="46">
                  <c:v>3446.0602500000005</c:v>
                </c:pt>
                <c:pt idx="47">
                  <c:v>3446.0602500000005</c:v>
                </c:pt>
                <c:pt idx="48">
                  <c:v>3446.0602500000005</c:v>
                </c:pt>
                <c:pt idx="49">
                  <c:v>3446.0602500000005</c:v>
                </c:pt>
                <c:pt idx="50">
                  <c:v>3446.0602500000005</c:v>
                </c:pt>
                <c:pt idx="51">
                  <c:v>3446.0602500000005</c:v>
                </c:pt>
                <c:pt idx="52">
                  <c:v>3446.0602500000005</c:v>
                </c:pt>
                <c:pt idx="53">
                  <c:v>3446.0602500000005</c:v>
                </c:pt>
                <c:pt idx="54">
                  <c:v>3446.0602500000005</c:v>
                </c:pt>
                <c:pt idx="55">
                  <c:v>3446.0602500000005</c:v>
                </c:pt>
                <c:pt idx="56">
                  <c:v>3446.0602500000005</c:v>
                </c:pt>
                <c:pt idx="57">
                  <c:v>3446.0602500000005</c:v>
                </c:pt>
                <c:pt idx="58">
                  <c:v>3446.0602500000005</c:v>
                </c:pt>
                <c:pt idx="59">
                  <c:v>3446.0602500000005</c:v>
                </c:pt>
                <c:pt idx="60">
                  <c:v>3446.0602500000005</c:v>
                </c:pt>
                <c:pt idx="61">
                  <c:v>3446.0602500000005</c:v>
                </c:pt>
                <c:pt idx="62">
                  <c:v>3446.0602500000005</c:v>
                </c:pt>
                <c:pt idx="63">
                  <c:v>3446.0602500000005</c:v>
                </c:pt>
                <c:pt idx="64">
                  <c:v>3446.0602500000005</c:v>
                </c:pt>
                <c:pt idx="65">
                  <c:v>3446.0602500000005</c:v>
                </c:pt>
                <c:pt idx="66">
                  <c:v>3446.0602500000005</c:v>
                </c:pt>
                <c:pt idx="67">
                  <c:v>3446.0602500000005</c:v>
                </c:pt>
                <c:pt idx="68">
                  <c:v>3446.0602500000005</c:v>
                </c:pt>
                <c:pt idx="69">
                  <c:v>3446.0602500000005</c:v>
                </c:pt>
                <c:pt idx="70">
                  <c:v>3446.0602500000005</c:v>
                </c:pt>
                <c:pt idx="71">
                  <c:v>3446.0602500000005</c:v>
                </c:pt>
                <c:pt idx="72">
                  <c:v>3446.0602500000005</c:v>
                </c:pt>
                <c:pt idx="73">
                  <c:v>3446.0602500000005</c:v>
                </c:pt>
                <c:pt idx="74">
                  <c:v>3446.0602500000005</c:v>
                </c:pt>
                <c:pt idx="75">
                  <c:v>3446.0602500000005</c:v>
                </c:pt>
                <c:pt idx="76">
                  <c:v>3446.0602500000005</c:v>
                </c:pt>
                <c:pt idx="77">
                  <c:v>3446.0602500000005</c:v>
                </c:pt>
                <c:pt idx="78">
                  <c:v>3446.0602500000005</c:v>
                </c:pt>
                <c:pt idx="79">
                  <c:v>3446.0602500000005</c:v>
                </c:pt>
                <c:pt idx="80">
                  <c:v>3446.0602500000005</c:v>
                </c:pt>
                <c:pt idx="81">
                  <c:v>3446.0602500000005</c:v>
                </c:pt>
                <c:pt idx="82">
                  <c:v>3446.0602500000005</c:v>
                </c:pt>
                <c:pt idx="83">
                  <c:v>3446.0602500000005</c:v>
                </c:pt>
                <c:pt idx="84">
                  <c:v>3446.0602500000005</c:v>
                </c:pt>
                <c:pt idx="85">
                  <c:v>3446.0602500000005</c:v>
                </c:pt>
                <c:pt idx="86">
                  <c:v>3446.0602500000005</c:v>
                </c:pt>
                <c:pt idx="87">
                  <c:v>3446.0602500000005</c:v>
                </c:pt>
                <c:pt idx="88">
                  <c:v>3446.0602500000005</c:v>
                </c:pt>
                <c:pt idx="89">
                  <c:v>3446.0602500000005</c:v>
                </c:pt>
                <c:pt idx="90">
                  <c:v>3446.0602500000005</c:v>
                </c:pt>
                <c:pt idx="91">
                  <c:v>3446.0602500000005</c:v>
                </c:pt>
                <c:pt idx="92">
                  <c:v>3446.0602500000005</c:v>
                </c:pt>
                <c:pt idx="93">
                  <c:v>3446.0602500000005</c:v>
                </c:pt>
                <c:pt idx="94">
                  <c:v>3446.0602500000005</c:v>
                </c:pt>
                <c:pt idx="95">
                  <c:v>3446.0602500000005</c:v>
                </c:pt>
                <c:pt idx="96">
                  <c:v>3446.0602500000005</c:v>
                </c:pt>
                <c:pt idx="97">
                  <c:v>3446.0602500000005</c:v>
                </c:pt>
                <c:pt idx="98">
                  <c:v>3446.0602500000005</c:v>
                </c:pt>
                <c:pt idx="99">
                  <c:v>3446.0602500000005</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101</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opLeftCell="B1" zoomScale="180" zoomScaleNormal="180" workbookViewId="0">
      <pane ySplit="5" topLeftCell="A45" activePane="bottomLeft" state="frozen"/>
      <selection pane="bottomLeft" activeCell="D29" sqref="D29"/>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64</v>
      </c>
      <c r="D7" s="62" t="s">
        <v>17</v>
      </c>
      <c r="E7" s="62" t="s">
        <v>28</v>
      </c>
    </row>
    <row r="8" spans="3:5" ht="15">
      <c r="C8" s="63" t="s">
        <v>65</v>
      </c>
      <c r="D8" s="67">
        <v>6750</v>
      </c>
      <c r="E8" s="67"/>
    </row>
    <row r="9" spans="3:5" ht="15">
      <c r="C9" s="63" t="s">
        <v>66</v>
      </c>
      <c r="D9" s="67">
        <v>2000</v>
      </c>
      <c r="E9" s="67"/>
    </row>
    <row r="12" spans="3:5" ht="15.75">
      <c r="C12" s="62" t="s">
        <v>13</v>
      </c>
      <c r="D12" s="62" t="s">
        <v>47</v>
      </c>
      <c r="E12" s="62" t="s">
        <v>12</v>
      </c>
    </row>
    <row r="13" spans="3:5">
      <c r="C13" s="57" t="s">
        <v>78</v>
      </c>
      <c r="D13" s="66">
        <v>2.75E-2</v>
      </c>
      <c r="E13" s="68">
        <v>0.1</v>
      </c>
    </row>
    <row r="14" spans="3:5">
      <c r="C14" s="57" t="s">
        <v>79</v>
      </c>
      <c r="D14" s="66">
        <v>3.8899999999999997E-2</v>
      </c>
      <c r="E14" s="68">
        <v>0.6</v>
      </c>
    </row>
    <row r="15" spans="3:5">
      <c r="C15" s="57" t="s">
        <v>80</v>
      </c>
      <c r="D15" s="66"/>
      <c r="E15" s="68"/>
    </row>
    <row r="16" spans="3:5">
      <c r="C16" s="57" t="s">
        <v>81</v>
      </c>
      <c r="D16" s="66"/>
      <c r="E16" s="68"/>
    </row>
    <row r="17" spans="3:5">
      <c r="C17" s="57" t="s">
        <v>82</v>
      </c>
      <c r="D17" s="66"/>
      <c r="E17" s="68">
        <v>0.3</v>
      </c>
    </row>
    <row r="18" spans="3:5">
      <c r="C18" s="58"/>
    </row>
    <row r="19" spans="3:5">
      <c r="C19" s="58"/>
    </row>
    <row r="20" spans="3:5">
      <c r="C20" s="57" t="s">
        <v>83</v>
      </c>
      <c r="D20" s="69">
        <v>2500</v>
      </c>
    </row>
    <row r="21" spans="3:5">
      <c r="C21" s="58"/>
    </row>
    <row r="22" spans="3:5" ht="14.25">
      <c r="C22" s="57" t="s">
        <v>84</v>
      </c>
      <c r="D22" s="67">
        <v>10000</v>
      </c>
    </row>
    <row r="23" spans="3:5" ht="14.25">
      <c r="C23" s="57" t="s">
        <v>85</v>
      </c>
      <c r="D23" s="67"/>
    </row>
    <row r="24" spans="3:5">
      <c r="C24" s="58"/>
    </row>
    <row r="25" spans="3:5">
      <c r="C25" s="58"/>
    </row>
    <row r="26" spans="3:5">
      <c r="C26" s="58"/>
    </row>
    <row r="27" spans="3:5" ht="15.75">
      <c r="C27" s="62" t="s">
        <v>40</v>
      </c>
      <c r="D27" s="62" t="s">
        <v>25</v>
      </c>
    </row>
    <row r="28" spans="3:5">
      <c r="C28" s="57" t="s">
        <v>67</v>
      </c>
      <c r="D28" s="70">
        <v>1</v>
      </c>
    </row>
    <row r="29" spans="3:5">
      <c r="C29" s="57" t="s">
        <v>68</v>
      </c>
      <c r="D29" s="70"/>
    </row>
    <row r="30" spans="3:5">
      <c r="C30" s="57" t="s">
        <v>69</v>
      </c>
      <c r="D30" s="70"/>
    </row>
    <row r="31" spans="3:5">
      <c r="C31" s="57" t="s">
        <v>70</v>
      </c>
      <c r="D31" s="70"/>
    </row>
    <row r="32" spans="3:5">
      <c r="C32" s="57" t="s">
        <v>71</v>
      </c>
      <c r="D32" s="70"/>
    </row>
    <row r="33" spans="3:4">
      <c r="C33" s="57" t="s">
        <v>72</v>
      </c>
      <c r="D33" s="70"/>
    </row>
    <row r="34" spans="3:4">
      <c r="C34" s="57" t="s">
        <v>73</v>
      </c>
      <c r="D34" s="70"/>
    </row>
    <row r="35" spans="3:4">
      <c r="C35" s="57" t="s">
        <v>74</v>
      </c>
      <c r="D35" s="70"/>
    </row>
    <row r="36" spans="3:4">
      <c r="C36" s="57" t="s">
        <v>75</v>
      </c>
      <c r="D36" s="70"/>
    </row>
    <row r="37" spans="3:4">
      <c r="C37" s="57" t="s">
        <v>76</v>
      </c>
      <c r="D37" s="70"/>
    </row>
    <row r="38" spans="3:4">
      <c r="C38" s="57" t="s">
        <v>77</v>
      </c>
      <c r="D38" s="70"/>
    </row>
    <row r="39" spans="3:4">
      <c r="C39" s="59"/>
      <c r="D39" s="60">
        <f>SUM(D28:D38)</f>
        <v>1</v>
      </c>
    </row>
    <row r="40" spans="3:4">
      <c r="C40" s="58"/>
    </row>
    <row r="41" spans="3:4" ht="15.75">
      <c r="C41" s="62" t="s">
        <v>41</v>
      </c>
      <c r="D41" s="62" t="s">
        <v>19</v>
      </c>
    </row>
    <row r="42" spans="3:4">
      <c r="C42" s="57" t="s">
        <v>53</v>
      </c>
      <c r="D42" s="70">
        <v>1</v>
      </c>
    </row>
    <row r="43" spans="3:4">
      <c r="C43" s="57" t="s">
        <v>63</v>
      </c>
      <c r="D43" s="70"/>
    </row>
    <row r="44" spans="3:4">
      <c r="C44" s="57" t="s">
        <v>55</v>
      </c>
      <c r="D44" s="70"/>
    </row>
    <row r="45" spans="3:4">
      <c r="C45" s="57" t="s">
        <v>54</v>
      </c>
      <c r="D45" s="70"/>
    </row>
    <row r="46" spans="3:4">
      <c r="C46" s="57" t="s">
        <v>56</v>
      </c>
      <c r="D46" s="70"/>
    </row>
    <row r="47" spans="3:4">
      <c r="C47" s="57" t="s">
        <v>57</v>
      </c>
      <c r="D47" s="70"/>
    </row>
    <row r="48" spans="3:4">
      <c r="C48" s="57" t="s">
        <v>58</v>
      </c>
      <c r="D48" s="70"/>
    </row>
    <row r="49" spans="3:4">
      <c r="C49" s="57" t="s">
        <v>59</v>
      </c>
      <c r="D49" s="70"/>
    </row>
    <row r="50" spans="3:4">
      <c r="C50" s="57" t="s">
        <v>60</v>
      </c>
      <c r="D50" s="70"/>
    </row>
    <row r="51" spans="3:4">
      <c r="C51" s="57" t="s">
        <v>61</v>
      </c>
      <c r="D51" s="70"/>
    </row>
    <row r="52" spans="3:4">
      <c r="C52" s="57" t="s">
        <v>62</v>
      </c>
      <c r="D52" s="70"/>
    </row>
    <row r="53" spans="3:4">
      <c r="C53" s="64"/>
      <c r="D53" s="61">
        <f>SUM(D42:D52)</f>
        <v>1</v>
      </c>
    </row>
    <row r="54" spans="3:4">
      <c r="C54" s="65"/>
    </row>
    <row r="55" spans="3:4" ht="15.75">
      <c r="C55" s="62" t="s">
        <v>42</v>
      </c>
      <c r="D55" s="62" t="s">
        <v>19</v>
      </c>
    </row>
    <row r="56" spans="3:4">
      <c r="C56" s="71">
        <v>7</v>
      </c>
      <c r="D56" s="70">
        <v>0.8</v>
      </c>
    </row>
    <row r="57" spans="3:4">
      <c r="C57" s="71">
        <v>45</v>
      </c>
      <c r="D57" s="70">
        <v>0.2</v>
      </c>
    </row>
    <row r="58" spans="3:4">
      <c r="C58" s="71"/>
      <c r="D58" s="70"/>
    </row>
    <row r="59" spans="3:4">
      <c r="C59" s="71"/>
      <c r="D59" s="70"/>
    </row>
    <row r="60" spans="3:4">
      <c r="C60" s="71"/>
      <c r="D60" s="70"/>
    </row>
    <row r="61" spans="3:4">
      <c r="C61" s="61"/>
      <c r="D61" s="60">
        <f>SUM(D56:D60)</f>
        <v>1</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D11" sqref="D11"/>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48</v>
      </c>
      <c r="C6" s="85">
        <f ca="1">TODAY()</f>
        <v>45649</v>
      </c>
      <c r="D6" s="77">
        <f ca="1">EDATE(C6,1)</f>
        <v>45680</v>
      </c>
      <c r="E6" s="77">
        <f t="shared" ref="E6:BP6" ca="1" si="0">EDATE(D6,1)</f>
        <v>45711</v>
      </c>
      <c r="F6" s="77">
        <f t="shared" ca="1" si="0"/>
        <v>45739</v>
      </c>
      <c r="G6" s="77">
        <f t="shared" ca="1" si="0"/>
        <v>45770</v>
      </c>
      <c r="H6" s="77">
        <f t="shared" ca="1" si="0"/>
        <v>45800</v>
      </c>
      <c r="I6" s="77">
        <f t="shared" ca="1" si="0"/>
        <v>45831</v>
      </c>
      <c r="J6" s="77">
        <f t="shared" ca="1" si="0"/>
        <v>45861</v>
      </c>
      <c r="K6" s="77">
        <f t="shared" ca="1" si="0"/>
        <v>45892</v>
      </c>
      <c r="L6" s="77">
        <f t="shared" ca="1" si="0"/>
        <v>45923</v>
      </c>
      <c r="M6" s="77">
        <f t="shared" ca="1" si="0"/>
        <v>45953</v>
      </c>
      <c r="N6" s="77">
        <f t="shared" ca="1" si="0"/>
        <v>45984</v>
      </c>
      <c r="O6" s="77">
        <f t="shared" ca="1" si="0"/>
        <v>46014</v>
      </c>
      <c r="P6" s="77">
        <f t="shared" ca="1" si="0"/>
        <v>46045</v>
      </c>
      <c r="Q6" s="77">
        <f t="shared" ca="1" si="0"/>
        <v>46076</v>
      </c>
      <c r="R6" s="77">
        <f t="shared" ca="1" si="0"/>
        <v>46104</v>
      </c>
      <c r="S6" s="77">
        <f t="shared" ca="1" si="0"/>
        <v>46135</v>
      </c>
      <c r="T6" s="77">
        <f t="shared" ca="1" si="0"/>
        <v>46165</v>
      </c>
      <c r="U6" s="77">
        <f t="shared" ca="1" si="0"/>
        <v>46196</v>
      </c>
      <c r="V6" s="77">
        <f t="shared" ca="1" si="0"/>
        <v>46226</v>
      </c>
      <c r="W6" s="77">
        <f t="shared" ca="1" si="0"/>
        <v>46257</v>
      </c>
      <c r="X6" s="77">
        <f t="shared" ca="1" si="0"/>
        <v>46288</v>
      </c>
      <c r="Y6" s="77">
        <f t="shared" ca="1" si="0"/>
        <v>46318</v>
      </c>
      <c r="Z6" s="77">
        <f t="shared" ca="1" si="0"/>
        <v>46349</v>
      </c>
      <c r="AA6" s="77">
        <f t="shared" ca="1" si="0"/>
        <v>46379</v>
      </c>
      <c r="AB6" s="77">
        <f t="shared" ca="1" si="0"/>
        <v>46410</v>
      </c>
      <c r="AC6" s="77">
        <f t="shared" ca="1" si="0"/>
        <v>46441</v>
      </c>
      <c r="AD6" s="77">
        <f t="shared" ca="1" si="0"/>
        <v>46469</v>
      </c>
      <c r="AE6" s="77">
        <f t="shared" ca="1" si="0"/>
        <v>46500</v>
      </c>
      <c r="AF6" s="77">
        <f t="shared" ca="1" si="0"/>
        <v>46530</v>
      </c>
      <c r="AG6" s="77">
        <f t="shared" ca="1" si="0"/>
        <v>46561</v>
      </c>
      <c r="AH6" s="77">
        <f t="shared" ca="1" si="0"/>
        <v>46591</v>
      </c>
      <c r="AI6" s="77">
        <f t="shared" ca="1" si="0"/>
        <v>46622</v>
      </c>
      <c r="AJ6" s="77">
        <f t="shared" ca="1" si="0"/>
        <v>46653</v>
      </c>
      <c r="AK6" s="77">
        <f t="shared" ca="1" si="0"/>
        <v>46683</v>
      </c>
      <c r="AL6" s="77">
        <f t="shared" ca="1" si="0"/>
        <v>46714</v>
      </c>
      <c r="AM6" s="77">
        <f t="shared" ca="1" si="0"/>
        <v>46744</v>
      </c>
      <c r="AN6" s="77">
        <f t="shared" ca="1" si="0"/>
        <v>46775</v>
      </c>
      <c r="AO6" s="77">
        <f t="shared" ca="1" si="0"/>
        <v>46806</v>
      </c>
      <c r="AP6" s="77">
        <f t="shared" ca="1" si="0"/>
        <v>46835</v>
      </c>
      <c r="AQ6" s="77">
        <f t="shared" ca="1" si="0"/>
        <v>46866</v>
      </c>
      <c r="AR6" s="77">
        <f t="shared" ca="1" si="0"/>
        <v>46896</v>
      </c>
      <c r="AS6" s="77">
        <f t="shared" ca="1" si="0"/>
        <v>46927</v>
      </c>
      <c r="AT6" s="77">
        <f t="shared" ca="1" si="0"/>
        <v>46957</v>
      </c>
      <c r="AU6" s="77">
        <f t="shared" ca="1" si="0"/>
        <v>46988</v>
      </c>
      <c r="AV6" s="77">
        <f t="shared" ca="1" si="0"/>
        <v>47019</v>
      </c>
      <c r="AW6" s="77">
        <f t="shared" ca="1" si="0"/>
        <v>47049</v>
      </c>
      <c r="AX6" s="77">
        <f t="shared" ca="1" si="0"/>
        <v>47080</v>
      </c>
      <c r="AY6" s="77">
        <f t="shared" ca="1" si="0"/>
        <v>47110</v>
      </c>
      <c r="AZ6" s="77">
        <f t="shared" ca="1" si="0"/>
        <v>47141</v>
      </c>
      <c r="BA6" s="77">
        <f t="shared" ca="1" si="0"/>
        <v>47172</v>
      </c>
      <c r="BB6" s="77">
        <f t="shared" ca="1" si="0"/>
        <v>47200</v>
      </c>
      <c r="BC6" s="77">
        <f t="shared" ca="1" si="0"/>
        <v>47231</v>
      </c>
      <c r="BD6" s="77">
        <f t="shared" ca="1" si="0"/>
        <v>47261</v>
      </c>
      <c r="BE6" s="77">
        <f t="shared" ca="1" si="0"/>
        <v>47292</v>
      </c>
      <c r="BF6" s="77">
        <f t="shared" ca="1" si="0"/>
        <v>47322</v>
      </c>
      <c r="BG6" s="77">
        <f t="shared" ca="1" si="0"/>
        <v>47353</v>
      </c>
      <c r="BH6" s="77">
        <f t="shared" ca="1" si="0"/>
        <v>47384</v>
      </c>
      <c r="BI6" s="77">
        <f t="shared" ca="1" si="0"/>
        <v>47414</v>
      </c>
      <c r="BJ6" s="77">
        <f t="shared" ca="1" si="0"/>
        <v>47445</v>
      </c>
      <c r="BK6" s="77">
        <f t="shared" ca="1" si="0"/>
        <v>47475</v>
      </c>
      <c r="BL6" s="77">
        <f t="shared" ca="1" si="0"/>
        <v>47506</v>
      </c>
      <c r="BM6" s="77">
        <f t="shared" ca="1" si="0"/>
        <v>47537</v>
      </c>
      <c r="BN6" s="77">
        <f t="shared" ca="1" si="0"/>
        <v>47565</v>
      </c>
      <c r="BO6" s="77">
        <f t="shared" ca="1" si="0"/>
        <v>47596</v>
      </c>
      <c r="BP6" s="77">
        <f t="shared" ca="1" si="0"/>
        <v>47626</v>
      </c>
      <c r="BQ6" s="77">
        <f t="shared" ref="BQ6:CX6" ca="1" si="1">EDATE(BP6,1)</f>
        <v>47657</v>
      </c>
      <c r="BR6" s="77">
        <f t="shared" ca="1" si="1"/>
        <v>47687</v>
      </c>
      <c r="BS6" s="77">
        <f t="shared" ca="1" si="1"/>
        <v>47718</v>
      </c>
      <c r="BT6" s="77">
        <f t="shared" ca="1" si="1"/>
        <v>47749</v>
      </c>
      <c r="BU6" s="77">
        <f t="shared" ca="1" si="1"/>
        <v>47779</v>
      </c>
      <c r="BV6" s="77">
        <f t="shared" ca="1" si="1"/>
        <v>47810</v>
      </c>
      <c r="BW6" s="77">
        <f t="shared" ca="1" si="1"/>
        <v>47840</v>
      </c>
      <c r="BX6" s="77">
        <f t="shared" ca="1" si="1"/>
        <v>47871</v>
      </c>
      <c r="BY6" s="77">
        <f t="shared" ca="1" si="1"/>
        <v>47902</v>
      </c>
      <c r="BZ6" s="77">
        <f t="shared" ca="1" si="1"/>
        <v>47930</v>
      </c>
      <c r="CA6" s="77">
        <f t="shared" ca="1" si="1"/>
        <v>47961</v>
      </c>
      <c r="CB6" s="77">
        <f t="shared" ca="1" si="1"/>
        <v>47991</v>
      </c>
      <c r="CC6" s="77">
        <f t="shared" ca="1" si="1"/>
        <v>48022</v>
      </c>
      <c r="CD6" s="77">
        <f t="shared" ca="1" si="1"/>
        <v>48052</v>
      </c>
      <c r="CE6" s="77">
        <f t="shared" ca="1" si="1"/>
        <v>48083</v>
      </c>
      <c r="CF6" s="77">
        <f t="shared" ca="1" si="1"/>
        <v>48114</v>
      </c>
      <c r="CG6" s="77">
        <f t="shared" ca="1" si="1"/>
        <v>48144</v>
      </c>
      <c r="CH6" s="77">
        <f t="shared" ca="1" si="1"/>
        <v>48175</v>
      </c>
      <c r="CI6" s="77">
        <f t="shared" ca="1" si="1"/>
        <v>48205</v>
      </c>
      <c r="CJ6" s="77">
        <f t="shared" ca="1" si="1"/>
        <v>48236</v>
      </c>
      <c r="CK6" s="77">
        <f t="shared" ca="1" si="1"/>
        <v>48267</v>
      </c>
      <c r="CL6" s="77">
        <f t="shared" ca="1" si="1"/>
        <v>48296</v>
      </c>
      <c r="CM6" s="77">
        <f t="shared" ca="1" si="1"/>
        <v>48327</v>
      </c>
      <c r="CN6" s="77">
        <f t="shared" ca="1" si="1"/>
        <v>48357</v>
      </c>
      <c r="CO6" s="77">
        <f t="shared" ca="1" si="1"/>
        <v>48388</v>
      </c>
      <c r="CP6" s="77">
        <f t="shared" ca="1" si="1"/>
        <v>48418</v>
      </c>
      <c r="CQ6" s="77">
        <f t="shared" ca="1" si="1"/>
        <v>48449</v>
      </c>
      <c r="CR6" s="77">
        <f t="shared" ca="1" si="1"/>
        <v>48480</v>
      </c>
      <c r="CS6" s="77">
        <f t="shared" ca="1" si="1"/>
        <v>48510</v>
      </c>
      <c r="CT6" s="77">
        <f t="shared" ca="1" si="1"/>
        <v>48541</v>
      </c>
      <c r="CU6" s="77">
        <f t="shared" ca="1" si="1"/>
        <v>48571</v>
      </c>
      <c r="CV6" s="77">
        <f t="shared" ca="1" si="1"/>
        <v>48602</v>
      </c>
      <c r="CW6" s="77">
        <f t="shared" ca="1" si="1"/>
        <v>48633</v>
      </c>
      <c r="CX6" s="77">
        <f t="shared" ca="1" si="1"/>
        <v>48661</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51</v>
      </c>
      <c r="C8" s="82">
        <v>0</v>
      </c>
      <c r="D8" s="75">
        <f t="shared" ref="D8:AI8" si="2">C8+C27</f>
        <v>3446.0602500000005</v>
      </c>
      <c r="E8" s="75">
        <f t="shared" si="2"/>
        <v>6892.1205000000009</v>
      </c>
      <c r="F8" s="75">
        <f t="shared" si="2"/>
        <v>10338.180750000001</v>
      </c>
      <c r="G8" s="75">
        <f t="shared" si="2"/>
        <v>13784.241000000002</v>
      </c>
      <c r="H8" s="75">
        <f t="shared" si="2"/>
        <v>17230.301250000004</v>
      </c>
      <c r="I8" s="75">
        <f t="shared" si="2"/>
        <v>20676.361500000006</v>
      </c>
      <c r="J8" s="75">
        <f t="shared" si="2"/>
        <v>24122.421750000009</v>
      </c>
      <c r="K8" s="75">
        <f t="shared" si="2"/>
        <v>27568.482000000011</v>
      </c>
      <c r="L8" s="75">
        <f t="shared" si="2"/>
        <v>31014.542250000013</v>
      </c>
      <c r="M8" s="75">
        <f t="shared" si="2"/>
        <v>34460.602500000015</v>
      </c>
      <c r="N8" s="75">
        <f t="shared" si="2"/>
        <v>37906.662750000018</v>
      </c>
      <c r="O8" s="75">
        <f t="shared" si="2"/>
        <v>41352.72300000002</v>
      </c>
      <c r="P8" s="75">
        <f t="shared" si="2"/>
        <v>44798.783250000022</v>
      </c>
      <c r="Q8" s="75">
        <f t="shared" si="2"/>
        <v>48244.843500000025</v>
      </c>
      <c r="R8" s="75">
        <f t="shared" si="2"/>
        <v>51690.903750000027</v>
      </c>
      <c r="S8" s="75">
        <f t="shared" si="2"/>
        <v>55136.964000000029</v>
      </c>
      <c r="T8" s="75">
        <f t="shared" si="2"/>
        <v>58583.024250000031</v>
      </c>
      <c r="U8" s="75">
        <f t="shared" si="2"/>
        <v>62029.084500000034</v>
      </c>
      <c r="V8" s="75">
        <f t="shared" si="2"/>
        <v>65475.144750000036</v>
      </c>
      <c r="W8" s="75">
        <f t="shared" si="2"/>
        <v>68921.205000000031</v>
      </c>
      <c r="X8" s="75">
        <f t="shared" si="2"/>
        <v>72367.265250000026</v>
      </c>
      <c r="Y8" s="75">
        <f t="shared" si="2"/>
        <v>75813.325500000021</v>
      </c>
      <c r="Z8" s="75">
        <f t="shared" si="2"/>
        <v>79259.385750000016</v>
      </c>
      <c r="AA8" s="75">
        <f t="shared" si="2"/>
        <v>82705.446000000011</v>
      </c>
      <c r="AB8" s="75">
        <f t="shared" si="2"/>
        <v>86151.506250000006</v>
      </c>
      <c r="AC8" s="75">
        <f t="shared" si="2"/>
        <v>89597.566500000001</v>
      </c>
      <c r="AD8" s="75">
        <f t="shared" si="2"/>
        <v>93043.626749999996</v>
      </c>
      <c r="AE8" s="75">
        <f t="shared" si="2"/>
        <v>96489.686999999991</v>
      </c>
      <c r="AF8" s="75">
        <f t="shared" si="2"/>
        <v>99935.747249999986</v>
      </c>
      <c r="AG8" s="75">
        <f t="shared" si="2"/>
        <v>103381.80749999998</v>
      </c>
      <c r="AH8" s="75">
        <f t="shared" si="2"/>
        <v>106827.86774999998</v>
      </c>
      <c r="AI8" s="75">
        <f t="shared" si="2"/>
        <v>110273.92799999997</v>
      </c>
      <c r="AJ8" s="75">
        <f t="shared" ref="AJ8:BO8" si="3">AI8+AI27</f>
        <v>113719.98824999997</v>
      </c>
      <c r="AK8" s="75">
        <f t="shared" si="3"/>
        <v>117166.04849999996</v>
      </c>
      <c r="AL8" s="75">
        <f t="shared" si="3"/>
        <v>120612.10874999996</v>
      </c>
      <c r="AM8" s="75">
        <f t="shared" si="3"/>
        <v>124058.16899999995</v>
      </c>
      <c r="AN8" s="75">
        <f t="shared" si="3"/>
        <v>127504.22924999995</v>
      </c>
      <c r="AO8" s="75">
        <f t="shared" si="3"/>
        <v>130950.28949999994</v>
      </c>
      <c r="AP8" s="75">
        <f t="shared" si="3"/>
        <v>134396.34974999994</v>
      </c>
      <c r="AQ8" s="75">
        <f t="shared" si="3"/>
        <v>137842.40999999995</v>
      </c>
      <c r="AR8" s="75">
        <f t="shared" si="3"/>
        <v>141288.47024999995</v>
      </c>
      <c r="AS8" s="75">
        <f t="shared" si="3"/>
        <v>144734.53049999996</v>
      </c>
      <c r="AT8" s="75">
        <f t="shared" si="3"/>
        <v>148180.59074999997</v>
      </c>
      <c r="AU8" s="75">
        <f t="shared" si="3"/>
        <v>151626.65099999998</v>
      </c>
      <c r="AV8" s="75">
        <f t="shared" si="3"/>
        <v>155072.71124999999</v>
      </c>
      <c r="AW8" s="75">
        <f t="shared" si="3"/>
        <v>158518.7715</v>
      </c>
      <c r="AX8" s="75">
        <f t="shared" si="3"/>
        <v>161964.83175000001</v>
      </c>
      <c r="AY8" s="75">
        <f t="shared" si="3"/>
        <v>165410.89200000002</v>
      </c>
      <c r="AZ8" s="75">
        <f t="shared" si="3"/>
        <v>168856.95225000003</v>
      </c>
      <c r="BA8" s="75">
        <f t="shared" si="3"/>
        <v>172303.01250000004</v>
      </c>
      <c r="BB8" s="75">
        <f t="shared" si="3"/>
        <v>175749.07275000005</v>
      </c>
      <c r="BC8" s="75">
        <f t="shared" si="3"/>
        <v>179195.13300000006</v>
      </c>
      <c r="BD8" s="75">
        <f t="shared" si="3"/>
        <v>182641.19325000007</v>
      </c>
      <c r="BE8" s="75">
        <f t="shared" si="3"/>
        <v>186087.25350000008</v>
      </c>
      <c r="BF8" s="75">
        <f t="shared" si="3"/>
        <v>189533.31375000009</v>
      </c>
      <c r="BG8" s="75">
        <f t="shared" si="3"/>
        <v>192979.3740000001</v>
      </c>
      <c r="BH8" s="75">
        <f t="shared" si="3"/>
        <v>196425.43425000011</v>
      </c>
      <c r="BI8" s="75">
        <f t="shared" si="3"/>
        <v>199871.49450000012</v>
      </c>
      <c r="BJ8" s="75">
        <f t="shared" si="3"/>
        <v>203317.55475000013</v>
      </c>
      <c r="BK8" s="75">
        <f t="shared" si="3"/>
        <v>206763.61500000014</v>
      </c>
      <c r="BL8" s="75">
        <f t="shared" si="3"/>
        <v>210209.67525000015</v>
      </c>
      <c r="BM8" s="75">
        <f t="shared" si="3"/>
        <v>213655.73550000016</v>
      </c>
      <c r="BN8" s="75">
        <f t="shared" si="3"/>
        <v>217101.79575000016</v>
      </c>
      <c r="BO8" s="75">
        <f t="shared" si="3"/>
        <v>220547.85600000017</v>
      </c>
      <c r="BP8" s="75">
        <f t="shared" ref="BP8:CX8" si="4">BO8+BO27</f>
        <v>223993.91625000018</v>
      </c>
      <c r="BQ8" s="75">
        <f t="shared" si="4"/>
        <v>227439.97650000019</v>
      </c>
      <c r="BR8" s="75">
        <f t="shared" si="4"/>
        <v>230886.0367500002</v>
      </c>
      <c r="BS8" s="75">
        <f t="shared" si="4"/>
        <v>234332.09700000021</v>
      </c>
      <c r="BT8" s="75">
        <f t="shared" si="4"/>
        <v>237778.15725000022</v>
      </c>
      <c r="BU8" s="75">
        <f t="shared" si="4"/>
        <v>241224.21750000023</v>
      </c>
      <c r="BV8" s="75">
        <f t="shared" si="4"/>
        <v>244670.27775000024</v>
      </c>
      <c r="BW8" s="75">
        <f t="shared" si="4"/>
        <v>248116.33800000025</v>
      </c>
      <c r="BX8" s="75">
        <f t="shared" si="4"/>
        <v>251562.39825000026</v>
      </c>
      <c r="BY8" s="75">
        <f t="shared" si="4"/>
        <v>255008.45850000027</v>
      </c>
      <c r="BZ8" s="75">
        <f t="shared" si="4"/>
        <v>258454.51875000028</v>
      </c>
      <c r="CA8" s="75">
        <f t="shared" si="4"/>
        <v>261900.57900000029</v>
      </c>
      <c r="CB8" s="75">
        <f t="shared" si="4"/>
        <v>265346.6392500003</v>
      </c>
      <c r="CC8" s="75">
        <f t="shared" si="4"/>
        <v>268792.69950000028</v>
      </c>
      <c r="CD8" s="75">
        <f t="shared" si="4"/>
        <v>272238.75975000026</v>
      </c>
      <c r="CE8" s="75">
        <f t="shared" si="4"/>
        <v>275684.82000000024</v>
      </c>
      <c r="CF8" s="75">
        <f t="shared" si="4"/>
        <v>279130.88025000022</v>
      </c>
      <c r="CG8" s="75">
        <f t="shared" si="4"/>
        <v>282576.9405000002</v>
      </c>
      <c r="CH8" s="75">
        <f t="shared" si="4"/>
        <v>286023.00075000018</v>
      </c>
      <c r="CI8" s="75">
        <f t="shared" si="4"/>
        <v>289469.06100000016</v>
      </c>
      <c r="CJ8" s="75">
        <f t="shared" si="4"/>
        <v>292915.12125000014</v>
      </c>
      <c r="CK8" s="75">
        <f t="shared" si="4"/>
        <v>296361.18150000012</v>
      </c>
      <c r="CL8" s="75">
        <f t="shared" si="4"/>
        <v>299807.2417500001</v>
      </c>
      <c r="CM8" s="75">
        <f t="shared" si="4"/>
        <v>303253.30200000008</v>
      </c>
      <c r="CN8" s="75">
        <f t="shared" si="4"/>
        <v>306699.36225000006</v>
      </c>
      <c r="CO8" s="75">
        <f t="shared" si="4"/>
        <v>310145.42250000004</v>
      </c>
      <c r="CP8" s="75">
        <f t="shared" si="4"/>
        <v>313591.48275000002</v>
      </c>
      <c r="CQ8" s="75">
        <f t="shared" si="4"/>
        <v>317037.54300000001</v>
      </c>
      <c r="CR8" s="75">
        <f t="shared" si="4"/>
        <v>320483.60324999999</v>
      </c>
      <c r="CS8" s="75">
        <f t="shared" si="4"/>
        <v>323929.66349999997</v>
      </c>
      <c r="CT8" s="75">
        <f t="shared" si="4"/>
        <v>327375.72374999995</v>
      </c>
      <c r="CU8" s="75">
        <f t="shared" si="4"/>
        <v>330821.78399999993</v>
      </c>
      <c r="CV8" s="75">
        <f t="shared" si="4"/>
        <v>334267.84424999991</v>
      </c>
      <c r="CW8" s="75">
        <f t="shared" si="4"/>
        <v>337713.90449999989</v>
      </c>
      <c r="CX8" s="75">
        <f t="shared" si="4"/>
        <v>341159.96474999987</v>
      </c>
    </row>
    <row r="9" spans="1:104" ht="15">
      <c r="A9" s="72"/>
      <c r="B9" s="84" t="s">
        <v>52</v>
      </c>
      <c r="C9" s="74">
        <f>RESULTADO!E9</f>
        <v>3446.0602500000005</v>
      </c>
      <c r="D9" s="74">
        <f>C9</f>
        <v>3446.0602500000005</v>
      </c>
      <c r="E9" s="74">
        <f t="shared" ref="E9:BP9" si="5">D9</f>
        <v>3446.0602500000005</v>
      </c>
      <c r="F9" s="74">
        <f t="shared" si="5"/>
        <v>3446.0602500000005</v>
      </c>
      <c r="G9" s="74">
        <f t="shared" si="5"/>
        <v>3446.0602500000005</v>
      </c>
      <c r="H9" s="74">
        <f t="shared" si="5"/>
        <v>3446.0602500000005</v>
      </c>
      <c r="I9" s="74">
        <f t="shared" si="5"/>
        <v>3446.0602500000005</v>
      </c>
      <c r="J9" s="74">
        <f t="shared" si="5"/>
        <v>3446.0602500000005</v>
      </c>
      <c r="K9" s="74">
        <f t="shared" si="5"/>
        <v>3446.0602500000005</v>
      </c>
      <c r="L9" s="74">
        <f t="shared" si="5"/>
        <v>3446.0602500000005</v>
      </c>
      <c r="M9" s="74">
        <f t="shared" si="5"/>
        <v>3446.0602500000005</v>
      </c>
      <c r="N9" s="74">
        <f t="shared" si="5"/>
        <v>3446.0602500000005</v>
      </c>
      <c r="O9" s="74">
        <f t="shared" si="5"/>
        <v>3446.0602500000005</v>
      </c>
      <c r="P9" s="74">
        <f t="shared" si="5"/>
        <v>3446.0602500000005</v>
      </c>
      <c r="Q9" s="74">
        <f t="shared" si="5"/>
        <v>3446.0602500000005</v>
      </c>
      <c r="R9" s="74">
        <f t="shared" si="5"/>
        <v>3446.0602500000005</v>
      </c>
      <c r="S9" s="74">
        <f t="shared" si="5"/>
        <v>3446.0602500000005</v>
      </c>
      <c r="T9" s="74">
        <f t="shared" si="5"/>
        <v>3446.0602500000005</v>
      </c>
      <c r="U9" s="74">
        <f t="shared" si="5"/>
        <v>3446.0602500000005</v>
      </c>
      <c r="V9" s="74">
        <f t="shared" si="5"/>
        <v>3446.0602500000005</v>
      </c>
      <c r="W9" s="74">
        <f t="shared" si="5"/>
        <v>3446.0602500000005</v>
      </c>
      <c r="X9" s="74">
        <f t="shared" si="5"/>
        <v>3446.0602500000005</v>
      </c>
      <c r="Y9" s="74">
        <f t="shared" si="5"/>
        <v>3446.0602500000005</v>
      </c>
      <c r="Z9" s="74">
        <f t="shared" si="5"/>
        <v>3446.0602500000005</v>
      </c>
      <c r="AA9" s="74">
        <f t="shared" si="5"/>
        <v>3446.0602500000005</v>
      </c>
      <c r="AB9" s="74">
        <f t="shared" si="5"/>
        <v>3446.0602500000005</v>
      </c>
      <c r="AC9" s="74">
        <f t="shared" si="5"/>
        <v>3446.0602500000005</v>
      </c>
      <c r="AD9" s="74">
        <f t="shared" si="5"/>
        <v>3446.0602500000005</v>
      </c>
      <c r="AE9" s="74">
        <f t="shared" si="5"/>
        <v>3446.0602500000005</v>
      </c>
      <c r="AF9" s="74">
        <f t="shared" si="5"/>
        <v>3446.0602500000005</v>
      </c>
      <c r="AG9" s="74">
        <f t="shared" si="5"/>
        <v>3446.0602500000005</v>
      </c>
      <c r="AH9" s="74">
        <f t="shared" si="5"/>
        <v>3446.0602500000005</v>
      </c>
      <c r="AI9" s="74">
        <f t="shared" si="5"/>
        <v>3446.0602500000005</v>
      </c>
      <c r="AJ9" s="74">
        <f t="shared" si="5"/>
        <v>3446.0602500000005</v>
      </c>
      <c r="AK9" s="74">
        <f t="shared" si="5"/>
        <v>3446.0602500000005</v>
      </c>
      <c r="AL9" s="74">
        <f t="shared" si="5"/>
        <v>3446.0602500000005</v>
      </c>
      <c r="AM9" s="74">
        <f t="shared" si="5"/>
        <v>3446.0602500000005</v>
      </c>
      <c r="AN9" s="74">
        <f t="shared" si="5"/>
        <v>3446.0602500000005</v>
      </c>
      <c r="AO9" s="74">
        <f t="shared" si="5"/>
        <v>3446.0602500000005</v>
      </c>
      <c r="AP9" s="74">
        <f t="shared" si="5"/>
        <v>3446.0602500000005</v>
      </c>
      <c r="AQ9" s="74">
        <f t="shared" si="5"/>
        <v>3446.0602500000005</v>
      </c>
      <c r="AR9" s="74">
        <f t="shared" si="5"/>
        <v>3446.0602500000005</v>
      </c>
      <c r="AS9" s="74">
        <f t="shared" si="5"/>
        <v>3446.0602500000005</v>
      </c>
      <c r="AT9" s="74">
        <f t="shared" si="5"/>
        <v>3446.0602500000005</v>
      </c>
      <c r="AU9" s="74">
        <f t="shared" si="5"/>
        <v>3446.0602500000005</v>
      </c>
      <c r="AV9" s="74">
        <f t="shared" si="5"/>
        <v>3446.0602500000005</v>
      </c>
      <c r="AW9" s="74">
        <f t="shared" si="5"/>
        <v>3446.0602500000005</v>
      </c>
      <c r="AX9" s="74">
        <f t="shared" si="5"/>
        <v>3446.0602500000005</v>
      </c>
      <c r="AY9" s="74">
        <f t="shared" si="5"/>
        <v>3446.0602500000005</v>
      </c>
      <c r="AZ9" s="74">
        <f t="shared" si="5"/>
        <v>3446.0602500000005</v>
      </c>
      <c r="BA9" s="74">
        <f t="shared" si="5"/>
        <v>3446.0602500000005</v>
      </c>
      <c r="BB9" s="74">
        <f t="shared" si="5"/>
        <v>3446.0602500000005</v>
      </c>
      <c r="BC9" s="74">
        <f t="shared" si="5"/>
        <v>3446.0602500000005</v>
      </c>
      <c r="BD9" s="74">
        <f t="shared" si="5"/>
        <v>3446.0602500000005</v>
      </c>
      <c r="BE9" s="74">
        <f t="shared" si="5"/>
        <v>3446.0602500000005</v>
      </c>
      <c r="BF9" s="74">
        <f t="shared" si="5"/>
        <v>3446.0602500000005</v>
      </c>
      <c r="BG9" s="74">
        <f t="shared" si="5"/>
        <v>3446.0602500000005</v>
      </c>
      <c r="BH9" s="74">
        <f t="shared" si="5"/>
        <v>3446.0602500000005</v>
      </c>
      <c r="BI9" s="74">
        <f t="shared" si="5"/>
        <v>3446.0602500000005</v>
      </c>
      <c r="BJ9" s="74">
        <f t="shared" si="5"/>
        <v>3446.0602500000005</v>
      </c>
      <c r="BK9" s="74">
        <f t="shared" si="5"/>
        <v>3446.0602500000005</v>
      </c>
      <c r="BL9" s="74">
        <f t="shared" si="5"/>
        <v>3446.0602500000005</v>
      </c>
      <c r="BM9" s="74">
        <f t="shared" si="5"/>
        <v>3446.0602500000005</v>
      </c>
      <c r="BN9" s="74">
        <f t="shared" si="5"/>
        <v>3446.0602500000005</v>
      </c>
      <c r="BO9" s="74">
        <f t="shared" si="5"/>
        <v>3446.0602500000005</v>
      </c>
      <c r="BP9" s="74">
        <f t="shared" si="5"/>
        <v>3446.0602500000005</v>
      </c>
      <c r="BQ9" s="74">
        <f t="shared" ref="BQ9:CX9" si="6">BP9</f>
        <v>3446.0602500000005</v>
      </c>
      <c r="BR9" s="74">
        <f t="shared" si="6"/>
        <v>3446.0602500000005</v>
      </c>
      <c r="BS9" s="74">
        <f t="shared" si="6"/>
        <v>3446.0602500000005</v>
      </c>
      <c r="BT9" s="74">
        <f t="shared" si="6"/>
        <v>3446.0602500000005</v>
      </c>
      <c r="BU9" s="74">
        <f t="shared" si="6"/>
        <v>3446.0602500000005</v>
      </c>
      <c r="BV9" s="74">
        <f t="shared" si="6"/>
        <v>3446.0602500000005</v>
      </c>
      <c r="BW9" s="74">
        <f t="shared" si="6"/>
        <v>3446.0602500000005</v>
      </c>
      <c r="BX9" s="74">
        <f t="shared" si="6"/>
        <v>3446.0602500000005</v>
      </c>
      <c r="BY9" s="74">
        <f t="shared" si="6"/>
        <v>3446.0602500000005</v>
      </c>
      <c r="BZ9" s="74">
        <f t="shared" si="6"/>
        <v>3446.0602500000005</v>
      </c>
      <c r="CA9" s="74">
        <f t="shared" si="6"/>
        <v>3446.0602500000005</v>
      </c>
      <c r="CB9" s="74">
        <f t="shared" si="6"/>
        <v>3446.0602500000005</v>
      </c>
      <c r="CC9" s="74">
        <f t="shared" si="6"/>
        <v>3446.0602500000005</v>
      </c>
      <c r="CD9" s="74">
        <f t="shared" si="6"/>
        <v>3446.0602500000005</v>
      </c>
      <c r="CE9" s="74">
        <f t="shared" si="6"/>
        <v>3446.0602500000005</v>
      </c>
      <c r="CF9" s="74">
        <f t="shared" si="6"/>
        <v>3446.0602500000005</v>
      </c>
      <c r="CG9" s="74">
        <f t="shared" si="6"/>
        <v>3446.0602500000005</v>
      </c>
      <c r="CH9" s="74">
        <f t="shared" si="6"/>
        <v>3446.0602500000005</v>
      </c>
      <c r="CI9" s="74">
        <f t="shared" si="6"/>
        <v>3446.0602500000005</v>
      </c>
      <c r="CJ9" s="74">
        <f t="shared" si="6"/>
        <v>3446.0602500000005</v>
      </c>
      <c r="CK9" s="74">
        <f t="shared" si="6"/>
        <v>3446.0602500000005</v>
      </c>
      <c r="CL9" s="74">
        <f t="shared" si="6"/>
        <v>3446.0602500000005</v>
      </c>
      <c r="CM9" s="74">
        <f t="shared" si="6"/>
        <v>3446.0602500000005</v>
      </c>
      <c r="CN9" s="74">
        <f t="shared" si="6"/>
        <v>3446.0602500000005</v>
      </c>
      <c r="CO9" s="74">
        <f t="shared" si="6"/>
        <v>3446.0602500000005</v>
      </c>
      <c r="CP9" s="74">
        <f t="shared" si="6"/>
        <v>3446.0602500000005</v>
      </c>
      <c r="CQ9" s="74">
        <f t="shared" si="6"/>
        <v>3446.0602500000005</v>
      </c>
      <c r="CR9" s="74">
        <f t="shared" si="6"/>
        <v>3446.0602500000005</v>
      </c>
      <c r="CS9" s="74">
        <f t="shared" si="6"/>
        <v>3446.0602500000005</v>
      </c>
      <c r="CT9" s="74">
        <f t="shared" si="6"/>
        <v>3446.0602500000005</v>
      </c>
      <c r="CU9" s="74">
        <f t="shared" si="6"/>
        <v>3446.0602500000005</v>
      </c>
      <c r="CV9" s="74">
        <f t="shared" si="6"/>
        <v>3446.0602500000005</v>
      </c>
      <c r="CW9" s="74">
        <f t="shared" si="6"/>
        <v>3446.0602500000005</v>
      </c>
      <c r="CX9" s="74">
        <f t="shared" si="6"/>
        <v>3446.0602500000005</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87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88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49</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t="s">
        <v>102</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t="s">
        <v>43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t="s">
        <v>104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t="s">
        <v>105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t="s">
        <v>106</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103</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3446.0602500000005</v>
      </c>
      <c r="D27" s="76">
        <f t="shared" ref="D27:BO27" si="11">D9+D10</f>
        <v>3446.0602500000005</v>
      </c>
      <c r="E27" s="76">
        <f t="shared" si="11"/>
        <v>3446.0602500000005</v>
      </c>
      <c r="F27" s="76">
        <f t="shared" si="11"/>
        <v>3446.0602500000005</v>
      </c>
      <c r="G27" s="76">
        <f t="shared" si="11"/>
        <v>3446.0602500000005</v>
      </c>
      <c r="H27" s="76">
        <f t="shared" si="11"/>
        <v>3446.0602500000005</v>
      </c>
      <c r="I27" s="76">
        <f t="shared" si="11"/>
        <v>3446.0602500000005</v>
      </c>
      <c r="J27" s="76">
        <f t="shared" si="11"/>
        <v>3446.0602500000005</v>
      </c>
      <c r="K27" s="76">
        <f t="shared" si="11"/>
        <v>3446.0602500000005</v>
      </c>
      <c r="L27" s="76">
        <f t="shared" si="11"/>
        <v>3446.0602500000005</v>
      </c>
      <c r="M27" s="76">
        <f t="shared" si="11"/>
        <v>3446.0602500000005</v>
      </c>
      <c r="N27" s="76">
        <f t="shared" si="11"/>
        <v>3446.0602500000005</v>
      </c>
      <c r="O27" s="76">
        <f t="shared" si="11"/>
        <v>3446.0602500000005</v>
      </c>
      <c r="P27" s="76">
        <f t="shared" si="11"/>
        <v>3446.0602500000005</v>
      </c>
      <c r="Q27" s="76">
        <f t="shared" si="11"/>
        <v>3446.0602500000005</v>
      </c>
      <c r="R27" s="76">
        <f t="shared" si="11"/>
        <v>3446.0602500000005</v>
      </c>
      <c r="S27" s="76">
        <f t="shared" si="11"/>
        <v>3446.0602500000005</v>
      </c>
      <c r="T27" s="76">
        <f t="shared" si="11"/>
        <v>3446.0602500000005</v>
      </c>
      <c r="U27" s="76">
        <f t="shared" si="11"/>
        <v>3446.0602500000005</v>
      </c>
      <c r="V27" s="76">
        <f t="shared" si="11"/>
        <v>3446.0602500000005</v>
      </c>
      <c r="W27" s="76">
        <f t="shared" si="11"/>
        <v>3446.0602500000005</v>
      </c>
      <c r="X27" s="76">
        <f t="shared" si="11"/>
        <v>3446.0602500000005</v>
      </c>
      <c r="Y27" s="76">
        <f t="shared" si="11"/>
        <v>3446.0602500000005</v>
      </c>
      <c r="Z27" s="76">
        <f t="shared" si="11"/>
        <v>3446.0602500000005</v>
      </c>
      <c r="AA27" s="76">
        <f t="shared" si="11"/>
        <v>3446.0602500000005</v>
      </c>
      <c r="AB27" s="76">
        <f t="shared" si="11"/>
        <v>3446.0602500000005</v>
      </c>
      <c r="AC27" s="76">
        <f t="shared" si="11"/>
        <v>3446.0602500000005</v>
      </c>
      <c r="AD27" s="76">
        <f t="shared" si="11"/>
        <v>3446.0602500000005</v>
      </c>
      <c r="AE27" s="76">
        <f t="shared" si="11"/>
        <v>3446.0602500000005</v>
      </c>
      <c r="AF27" s="76">
        <f t="shared" si="11"/>
        <v>3446.0602500000005</v>
      </c>
      <c r="AG27" s="76">
        <f t="shared" si="11"/>
        <v>3446.0602500000005</v>
      </c>
      <c r="AH27" s="76">
        <f t="shared" si="11"/>
        <v>3446.0602500000005</v>
      </c>
      <c r="AI27" s="76">
        <f t="shared" si="11"/>
        <v>3446.0602500000005</v>
      </c>
      <c r="AJ27" s="76">
        <f t="shared" si="11"/>
        <v>3446.0602500000005</v>
      </c>
      <c r="AK27" s="76">
        <f t="shared" si="11"/>
        <v>3446.0602500000005</v>
      </c>
      <c r="AL27" s="76">
        <f t="shared" si="11"/>
        <v>3446.0602500000005</v>
      </c>
      <c r="AM27" s="76">
        <f t="shared" si="11"/>
        <v>3446.0602500000005</v>
      </c>
      <c r="AN27" s="76">
        <f t="shared" si="11"/>
        <v>3446.0602500000005</v>
      </c>
      <c r="AO27" s="76">
        <f t="shared" si="11"/>
        <v>3446.0602500000005</v>
      </c>
      <c r="AP27" s="76">
        <f t="shared" si="11"/>
        <v>3446.0602500000005</v>
      </c>
      <c r="AQ27" s="76">
        <f t="shared" si="11"/>
        <v>3446.0602500000005</v>
      </c>
      <c r="AR27" s="76">
        <f t="shared" si="11"/>
        <v>3446.0602500000005</v>
      </c>
      <c r="AS27" s="76">
        <f t="shared" si="11"/>
        <v>3446.0602500000005</v>
      </c>
      <c r="AT27" s="76">
        <f t="shared" si="11"/>
        <v>3446.0602500000005</v>
      </c>
      <c r="AU27" s="76">
        <f t="shared" si="11"/>
        <v>3446.0602500000005</v>
      </c>
      <c r="AV27" s="76">
        <f t="shared" si="11"/>
        <v>3446.0602500000005</v>
      </c>
      <c r="AW27" s="76">
        <f t="shared" si="11"/>
        <v>3446.0602500000005</v>
      </c>
      <c r="AX27" s="76">
        <f t="shared" si="11"/>
        <v>3446.0602500000005</v>
      </c>
      <c r="AY27" s="76">
        <f t="shared" si="11"/>
        <v>3446.0602500000005</v>
      </c>
      <c r="AZ27" s="76">
        <f t="shared" si="11"/>
        <v>3446.0602500000005</v>
      </c>
      <c r="BA27" s="76">
        <f t="shared" si="11"/>
        <v>3446.0602500000005</v>
      </c>
      <c r="BB27" s="76">
        <f t="shared" si="11"/>
        <v>3446.0602500000005</v>
      </c>
      <c r="BC27" s="76">
        <f t="shared" si="11"/>
        <v>3446.0602500000005</v>
      </c>
      <c r="BD27" s="76">
        <f t="shared" si="11"/>
        <v>3446.0602500000005</v>
      </c>
      <c r="BE27" s="76">
        <f t="shared" si="11"/>
        <v>3446.0602500000005</v>
      </c>
      <c r="BF27" s="76">
        <f t="shared" si="11"/>
        <v>3446.0602500000005</v>
      </c>
      <c r="BG27" s="76">
        <f t="shared" si="11"/>
        <v>3446.0602500000005</v>
      </c>
      <c r="BH27" s="76">
        <f t="shared" si="11"/>
        <v>3446.0602500000005</v>
      </c>
      <c r="BI27" s="76">
        <f t="shared" si="11"/>
        <v>3446.0602500000005</v>
      </c>
      <c r="BJ27" s="76">
        <f t="shared" si="11"/>
        <v>3446.0602500000005</v>
      </c>
      <c r="BK27" s="76">
        <f t="shared" si="11"/>
        <v>3446.0602500000005</v>
      </c>
      <c r="BL27" s="76">
        <f t="shared" si="11"/>
        <v>3446.0602500000005</v>
      </c>
      <c r="BM27" s="76">
        <f t="shared" si="11"/>
        <v>3446.0602500000005</v>
      </c>
      <c r="BN27" s="76">
        <f t="shared" si="11"/>
        <v>3446.0602500000005</v>
      </c>
      <c r="BO27" s="76">
        <f t="shared" si="11"/>
        <v>3446.0602500000005</v>
      </c>
      <c r="BP27" s="76">
        <f t="shared" ref="BP27:CX27" si="12">BP9+BP10</f>
        <v>3446.0602500000005</v>
      </c>
      <c r="BQ27" s="76">
        <f t="shared" si="12"/>
        <v>3446.0602500000005</v>
      </c>
      <c r="BR27" s="76">
        <f t="shared" si="12"/>
        <v>3446.0602500000005</v>
      </c>
      <c r="BS27" s="76">
        <f t="shared" si="12"/>
        <v>3446.0602500000005</v>
      </c>
      <c r="BT27" s="76">
        <f t="shared" si="12"/>
        <v>3446.0602500000005</v>
      </c>
      <c r="BU27" s="76">
        <f t="shared" si="12"/>
        <v>3446.0602500000005</v>
      </c>
      <c r="BV27" s="76">
        <f t="shared" si="12"/>
        <v>3446.0602500000005</v>
      </c>
      <c r="BW27" s="76">
        <f t="shared" si="12"/>
        <v>3446.0602500000005</v>
      </c>
      <c r="BX27" s="76">
        <f t="shared" si="12"/>
        <v>3446.0602500000005</v>
      </c>
      <c r="BY27" s="76">
        <f t="shared" si="12"/>
        <v>3446.0602500000005</v>
      </c>
      <c r="BZ27" s="76">
        <f t="shared" si="12"/>
        <v>3446.0602500000005</v>
      </c>
      <c r="CA27" s="76">
        <f t="shared" si="12"/>
        <v>3446.0602500000005</v>
      </c>
      <c r="CB27" s="76">
        <f t="shared" si="12"/>
        <v>3446.0602500000005</v>
      </c>
      <c r="CC27" s="76">
        <f t="shared" si="12"/>
        <v>3446.0602500000005</v>
      </c>
      <c r="CD27" s="76">
        <f t="shared" si="12"/>
        <v>3446.0602500000005</v>
      </c>
      <c r="CE27" s="76">
        <f t="shared" si="12"/>
        <v>3446.0602500000005</v>
      </c>
      <c r="CF27" s="76">
        <f t="shared" si="12"/>
        <v>3446.0602500000005</v>
      </c>
      <c r="CG27" s="76">
        <f t="shared" si="12"/>
        <v>3446.0602500000005</v>
      </c>
      <c r="CH27" s="76">
        <f t="shared" si="12"/>
        <v>3446.0602500000005</v>
      </c>
      <c r="CI27" s="76">
        <f t="shared" si="12"/>
        <v>3446.0602500000005</v>
      </c>
      <c r="CJ27" s="76">
        <f t="shared" si="12"/>
        <v>3446.0602500000005</v>
      </c>
      <c r="CK27" s="76">
        <f t="shared" si="12"/>
        <v>3446.0602500000005</v>
      </c>
      <c r="CL27" s="76">
        <f t="shared" si="12"/>
        <v>3446.0602500000005</v>
      </c>
      <c r="CM27" s="76">
        <f t="shared" si="12"/>
        <v>3446.0602500000005</v>
      </c>
      <c r="CN27" s="76">
        <f t="shared" si="12"/>
        <v>3446.0602500000005</v>
      </c>
      <c r="CO27" s="76">
        <f t="shared" si="12"/>
        <v>3446.0602500000005</v>
      </c>
      <c r="CP27" s="76">
        <f t="shared" si="12"/>
        <v>3446.0602500000005</v>
      </c>
      <c r="CQ27" s="76">
        <f t="shared" si="12"/>
        <v>3446.0602500000005</v>
      </c>
      <c r="CR27" s="76">
        <f t="shared" si="12"/>
        <v>3446.0602500000005</v>
      </c>
      <c r="CS27" s="76">
        <f t="shared" si="12"/>
        <v>3446.0602500000005</v>
      </c>
      <c r="CT27" s="76">
        <f t="shared" si="12"/>
        <v>3446.0602500000005</v>
      </c>
      <c r="CU27" s="76">
        <f t="shared" si="12"/>
        <v>3446.0602500000005</v>
      </c>
      <c r="CV27" s="76">
        <f t="shared" si="12"/>
        <v>3446.0602500000005</v>
      </c>
      <c r="CW27" s="76">
        <f t="shared" si="12"/>
        <v>3446.0602500000005</v>
      </c>
      <c r="CX27" s="76">
        <f t="shared" si="12"/>
        <v>3446.0602500000005</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topLeftCell="C1" zoomScaleNormal="100" workbookViewId="0">
      <selection activeCell="P13" sqref="P13"/>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45649</v>
      </c>
      <c r="D6" s="88"/>
      <c r="E6" s="88"/>
      <c r="G6" s="94" t="s">
        <v>50</v>
      </c>
      <c r="H6" s="94"/>
      <c r="I6" s="92"/>
      <c r="J6" s="92"/>
      <c r="L6" s="94" t="s">
        <v>86</v>
      </c>
    </row>
    <row r="7" spans="1:16" ht="12.75" customHeight="1">
      <c r="D7" s="98" t="s">
        <v>99</v>
      </c>
      <c r="E7" s="99">
        <f>MEMÓRIA!G39</f>
        <v>8775</v>
      </c>
      <c r="G7" s="102"/>
      <c r="H7" s="102"/>
      <c r="I7" s="103" t="s">
        <v>92</v>
      </c>
      <c r="J7" s="106">
        <f>DADOS!D22</f>
        <v>10000</v>
      </c>
      <c r="M7" s="93"/>
      <c r="N7" s="95"/>
      <c r="O7" s="107" t="s">
        <v>89</v>
      </c>
      <c r="P7" s="106">
        <f>IF(MEMÓRIA!H26&lt;0,0,(RESULTADO!E8/30)*MEMÓRIA!H26)</f>
        <v>1319.9121283333334</v>
      </c>
    </row>
    <row r="8" spans="1:16" ht="12.75" customHeight="1">
      <c r="D8" s="100" t="s">
        <v>100</v>
      </c>
      <c r="E8" s="99">
        <f>SUM(MEMÓRIA!F4:F5)</f>
        <v>5328.9397499999995</v>
      </c>
      <c r="G8" s="102"/>
      <c r="H8" s="102"/>
      <c r="I8" s="103" t="s">
        <v>93</v>
      </c>
      <c r="J8" s="106">
        <f>DADOS!D23</f>
        <v>0</v>
      </c>
      <c r="N8" s="92"/>
      <c r="O8" s="108" t="s">
        <v>85</v>
      </c>
      <c r="P8" s="106">
        <f>DADOS!D23</f>
        <v>0</v>
      </c>
    </row>
    <row r="9" spans="1:16" ht="15" customHeight="1">
      <c r="C9" s="124" t="s">
        <v>97</v>
      </c>
      <c r="D9" s="125"/>
      <c r="E9" s="119">
        <f>E7-E8</f>
        <v>3446.0602500000005</v>
      </c>
      <c r="G9" s="102"/>
      <c r="H9" s="104"/>
      <c r="I9" s="105" t="s">
        <v>94</v>
      </c>
      <c r="J9" s="106">
        <f>SUM(J7:J8)</f>
        <v>10000</v>
      </c>
      <c r="M9" s="127" t="s">
        <v>107</v>
      </c>
      <c r="N9" s="127"/>
      <c r="O9" s="128"/>
      <c r="P9" s="131">
        <f>IF(P7-P8&lt;0,0,P7-P8)</f>
        <v>1319.9121283333334</v>
      </c>
    </row>
    <row r="10" spans="1:16" ht="15" customHeight="1">
      <c r="C10" s="122"/>
      <c r="D10" s="126"/>
      <c r="E10" s="120"/>
      <c r="G10" s="137" t="s">
        <v>95</v>
      </c>
      <c r="H10" s="137"/>
      <c r="I10" s="137"/>
      <c r="J10" s="121">
        <f>IF(J9=0,0,E9/$J$9)</f>
        <v>0.34460602500000004</v>
      </c>
      <c r="L10" s="89"/>
      <c r="M10" s="129"/>
      <c r="N10" s="129"/>
      <c r="O10" s="130"/>
      <c r="P10" s="131"/>
    </row>
    <row r="11" spans="1:16" ht="15" customHeight="1">
      <c r="C11" s="122" t="s">
        <v>98</v>
      </c>
      <c r="D11" s="122"/>
      <c r="E11" s="121">
        <f>IF(E7=0,0,E9/E7)</f>
        <v>0.39271341880341887</v>
      </c>
      <c r="G11" s="137"/>
      <c r="H11" s="137"/>
      <c r="I11" s="137"/>
      <c r="J11" s="121"/>
    </row>
    <row r="12" spans="1:16" ht="15" customHeight="1">
      <c r="C12" s="123"/>
      <c r="D12" s="123"/>
      <c r="E12" s="121"/>
      <c r="G12" s="133" t="s">
        <v>96</v>
      </c>
      <c r="H12" s="133"/>
      <c r="I12" s="134"/>
      <c r="J12" s="132">
        <f>IF(E9=0,0,(J9/RESULTADO!E9)/12)</f>
        <v>0.24182204398003002</v>
      </c>
      <c r="L12" s="96"/>
      <c r="M12" s="96"/>
      <c r="N12" s="96"/>
      <c r="O12" s="100" t="s">
        <v>91</v>
      </c>
      <c r="P12" s="101">
        <v>0.3</v>
      </c>
    </row>
    <row r="13" spans="1:16" ht="15" customHeight="1">
      <c r="G13" s="135"/>
      <c r="H13" s="135"/>
      <c r="I13" s="136"/>
      <c r="J13" s="132"/>
      <c r="L13" s="97"/>
      <c r="M13" s="97"/>
      <c r="N13" s="97"/>
      <c r="O13" s="98" t="s">
        <v>90</v>
      </c>
      <c r="P13" s="101"/>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tabSelected="1" zoomScale="130" zoomScaleNormal="130" workbookViewId="0">
      <selection activeCell="D10" sqref="D10"/>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46</v>
      </c>
      <c r="D7" s="138"/>
      <c r="F7" s="110"/>
    </row>
    <row r="8" spans="3:6">
      <c r="C8" s="112" t="s">
        <v>45</v>
      </c>
      <c r="D8" s="113">
        <v>110000</v>
      </c>
    </row>
    <row r="9" spans="3:6">
      <c r="C9" s="112" t="s">
        <v>44</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2600</v>
      </c>
    </row>
    <row r="5" spans="1:6">
      <c r="A5" s="27">
        <f>DADOS!D13*DADOS!E13*RESULTADO!$E$7</f>
        <v>24.131250000000001</v>
      </c>
      <c r="E5" s="22" t="s">
        <v>30</v>
      </c>
      <c r="F5" s="7">
        <f>MEMÓRIA!A10+DADOS!D20</f>
        <v>2728.93975</v>
      </c>
    </row>
    <row r="6" spans="1:6">
      <c r="A6" s="27">
        <f>DADOS!D14*DADOS!E14*RESULTADO!$E$7</f>
        <v>204.80849999999995</v>
      </c>
    </row>
    <row r="7" spans="1:6">
      <c r="A7" s="27">
        <f>DADOS!D15*DADOS!E15*RESULTADO!$E$7</f>
        <v>0</v>
      </c>
    </row>
    <row r="8" spans="1:6">
      <c r="A8" s="27">
        <f>DADOS!D16*DADOS!E16*RESULTADO!$E$7</f>
        <v>0</v>
      </c>
    </row>
    <row r="9" spans="1:6">
      <c r="A9" s="27">
        <f>DADOS!D17*DADOS!E17*RESULTADO!$E$7</f>
        <v>0</v>
      </c>
    </row>
    <row r="10" spans="1:6">
      <c r="A10" s="30">
        <f>SUM(A5:A9)</f>
        <v>228.93974999999995</v>
      </c>
    </row>
    <row r="14" spans="1:6">
      <c r="A14" s="1">
        <f>DADOS!D20/RESULTADO!E7</f>
        <v>0.28490028490028491</v>
      </c>
    </row>
    <row r="16" spans="1:6" ht="13.5" thickBot="1">
      <c r="A16" s="33" t="s">
        <v>4</v>
      </c>
      <c r="B16" s="34"/>
      <c r="C16" s="5">
        <f>MEMÓRIA!A10/RESULTADO!E7</f>
        <v>2.6089999999999995E-2</v>
      </c>
    </row>
    <row r="20" spans="1:9" ht="13.5" thickBot="1"/>
    <row r="21" spans="1:9">
      <c r="G21" s="139" t="s">
        <v>15</v>
      </c>
      <c r="H21" s="140"/>
      <c r="I21" s="141"/>
    </row>
    <row r="22" spans="1:9">
      <c r="G22" s="8" t="s">
        <v>16</v>
      </c>
      <c r="H22" s="9"/>
      <c r="I22" s="10"/>
    </row>
    <row r="23" spans="1:9">
      <c r="G23" s="8" t="s">
        <v>0</v>
      </c>
      <c r="H23" s="11">
        <f>MEMÓRIA!B55</f>
        <v>1</v>
      </c>
      <c r="I23" s="12" t="s">
        <v>3</v>
      </c>
    </row>
    <row r="24" spans="1:9">
      <c r="A24" s="35"/>
      <c r="B24" s="35"/>
      <c r="C24" s="35"/>
      <c r="D24" s="35"/>
      <c r="G24" s="8" t="s">
        <v>1</v>
      </c>
      <c r="H24" s="11">
        <f>MEMÓRIA!D28</f>
        <v>8.1693729507825648</v>
      </c>
      <c r="I24" s="12" t="s">
        <v>3</v>
      </c>
    </row>
    <row r="25" spans="1:9">
      <c r="A25" s="36" t="s">
        <v>6</v>
      </c>
      <c r="B25" s="36" t="s">
        <v>8</v>
      </c>
      <c r="C25" s="36" t="s">
        <v>7</v>
      </c>
      <c r="D25" s="36" t="s">
        <v>3</v>
      </c>
      <c r="E25" s="52" t="s">
        <v>14</v>
      </c>
      <c r="G25" s="13" t="s">
        <v>2</v>
      </c>
      <c r="H25" s="14">
        <f>MEMÓRIA!D31</f>
        <v>14.600000000000001</v>
      </c>
      <c r="I25" s="15" t="s">
        <v>3</v>
      </c>
    </row>
    <row r="26" spans="1:9">
      <c r="A26" s="37" t="s">
        <v>20</v>
      </c>
      <c r="B26" s="38">
        <f>MEMÓRIA!F4</f>
        <v>2600</v>
      </c>
      <c r="C26" s="2">
        <f>IF(RESULTADO!E7=0,0,B26/B28)</f>
        <v>0.48790193208695976</v>
      </c>
      <c r="D26" s="38">
        <f>B71</f>
        <v>1</v>
      </c>
      <c r="E26" s="4">
        <f>IF(RESULTADO!E8=0,0,MEMÓRIA!F4/RESULTADO!E8)</f>
        <v>0.48790193208695976</v>
      </c>
      <c r="G26" s="16" t="s">
        <v>11</v>
      </c>
      <c r="H26" s="17">
        <f>H23+H25-H24</f>
        <v>7.4306270492174367</v>
      </c>
      <c r="I26" s="12" t="s">
        <v>3</v>
      </c>
    </row>
    <row r="27" spans="1:9">
      <c r="A27" s="37" t="s">
        <v>21</v>
      </c>
      <c r="B27" s="39">
        <f>MEMÓRIA!F5</f>
        <v>2728.93975</v>
      </c>
      <c r="C27" s="3">
        <f>IF(MEMÓRIA!F4=0,0,B27/B28)</f>
        <v>0.51209806791304036</v>
      </c>
      <c r="D27" s="40">
        <v>15</v>
      </c>
      <c r="E27" s="4">
        <f>IF(RESULTADO!E8=0,0,MEMÓRIA!F5/RESULTADO!E8)</f>
        <v>0.51209806791304036</v>
      </c>
    </row>
    <row r="28" spans="1:9">
      <c r="A28" s="35"/>
      <c r="B28" s="38">
        <f>SUM(B26:B27)</f>
        <v>5328.9397499999995</v>
      </c>
      <c r="C28" s="37" t="s">
        <v>9</v>
      </c>
      <c r="D28" s="38">
        <f>SUMPRODUCT(C26:C27,D26:D27)</f>
        <v>8.1693729507825648</v>
      </c>
    </row>
    <row r="31" spans="1:9">
      <c r="C31" s="31" t="s">
        <v>10</v>
      </c>
      <c r="D31" s="32">
        <f>SUMPRODUCT(DADOS!D56:D60,DADOS!C56:C60)</f>
        <v>14.600000000000001</v>
      </c>
      <c r="G31" s="18" t="s">
        <v>38</v>
      </c>
      <c r="H31" s="18" t="s">
        <v>37</v>
      </c>
      <c r="I31" s="18" t="s">
        <v>36</v>
      </c>
    </row>
    <row r="32" spans="1:9">
      <c r="G32" s="7">
        <f>DADOS!D8</f>
        <v>6750</v>
      </c>
      <c r="H32" s="7">
        <f>DADOS!D9</f>
        <v>2000</v>
      </c>
    </row>
    <row r="33" spans="1:9">
      <c r="G33" s="7">
        <f>DADOS!E8</f>
        <v>0</v>
      </c>
      <c r="H33" s="7">
        <f>DADOS!E9</f>
        <v>0</v>
      </c>
    </row>
    <row r="34" spans="1:9">
      <c r="A34" s="41" t="s">
        <v>27</v>
      </c>
      <c r="B34" s="42" t="s">
        <v>34</v>
      </c>
      <c r="C34" s="42" t="s">
        <v>35</v>
      </c>
      <c r="G34" s="19">
        <f>SUM(G32:G33)</f>
        <v>6750</v>
      </c>
      <c r="H34" s="19">
        <f>SUM(H32:H33)</f>
        <v>2000</v>
      </c>
      <c r="I34" s="6">
        <f>IF(G34=0,0,H34/G34)</f>
        <v>0.29629629629629628</v>
      </c>
    </row>
    <row r="35" spans="1:9" ht="15.75">
      <c r="A35" s="43" t="s">
        <v>17</v>
      </c>
      <c r="B35" s="44">
        <v>1</v>
      </c>
      <c r="C35" s="45">
        <f>B35+(B35*RESULTADO!$P$12)</f>
        <v>1.3</v>
      </c>
    </row>
    <row r="36" spans="1:9" ht="15.75">
      <c r="A36" s="46" t="s">
        <v>28</v>
      </c>
      <c r="B36" s="47">
        <v>1</v>
      </c>
      <c r="C36" s="48">
        <f>B36+(B36*RESULTADO!$P$12)</f>
        <v>1.3</v>
      </c>
      <c r="G36" s="18" t="s">
        <v>32</v>
      </c>
      <c r="H36" s="18" t="s">
        <v>33</v>
      </c>
      <c r="I36" s="18" t="s">
        <v>36</v>
      </c>
    </row>
    <row r="37" spans="1:9" ht="15">
      <c r="A37" s="49" t="s">
        <v>4</v>
      </c>
      <c r="B37" s="50"/>
      <c r="C37" s="51"/>
      <c r="G37" s="20">
        <f>(G32+(G32*RESULTADO!$P$13))*MEMÓRIA!C35</f>
        <v>8775</v>
      </c>
      <c r="H37" s="20">
        <f>H32*MEMÓRIA!C35</f>
        <v>2600</v>
      </c>
    </row>
    <row r="38" spans="1:9" ht="15">
      <c r="G38" s="20">
        <f>(G33+(G33*RESULTADO!$P$13))*MEMÓRIA!C36</f>
        <v>0</v>
      </c>
      <c r="H38" s="20">
        <f>H33*MEMÓRIA!C36</f>
        <v>0</v>
      </c>
    </row>
    <row r="39" spans="1:9">
      <c r="G39" s="19">
        <f>SUM(G37:G38)</f>
        <v>8775</v>
      </c>
      <c r="H39" s="21">
        <f>SUM(H37:H38)</f>
        <v>2600</v>
      </c>
      <c r="I39" s="6">
        <f>IF(G39=0,0,H39/G39)</f>
        <v>0.29629629629629628</v>
      </c>
    </row>
    <row r="42" spans="1:9">
      <c r="A42" s="31" t="s">
        <v>27</v>
      </c>
      <c r="B42" s="23" t="s">
        <v>3</v>
      </c>
    </row>
    <row r="43" spans="1:9">
      <c r="A43" s="25">
        <f>DADOS!D28*$B$26</f>
        <v>2600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8775</v>
      </c>
      <c r="B54" s="29"/>
    </row>
    <row r="55" spans="1:7">
      <c r="A55" s="31" t="s">
        <v>26</v>
      </c>
      <c r="B55" s="32">
        <f>SUMPRODUCT(DADOS!D28:D38,B43:B53)</f>
        <v>1</v>
      </c>
    </row>
    <row r="58" spans="1:7">
      <c r="A58" s="31" t="s">
        <v>18</v>
      </c>
      <c r="B58" s="23" t="s">
        <v>3</v>
      </c>
    </row>
    <row r="59" spans="1:7">
      <c r="A59" s="25">
        <f>DADOS!D42*$A$70</f>
        <v>2600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2600</v>
      </c>
      <c r="B70" s="29"/>
    </row>
    <row r="71" spans="1:2">
      <c r="A71" s="31" t="s">
        <v>9</v>
      </c>
      <c r="B71" s="32">
        <f>SUMPRODUCT(DADOS!D42:D52,B59:B69)</f>
        <v>1</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PAULA PAIXAO DE OLIVEIRA</cp:lastModifiedBy>
  <cp:lastPrinted>2024-02-21T15:23:28Z</cp:lastPrinted>
  <dcterms:created xsi:type="dcterms:W3CDTF">2009-04-17T18:13:44Z</dcterms:created>
  <dcterms:modified xsi:type="dcterms:W3CDTF">2024-12-23T19:38:03Z</dcterms:modified>
</cp:coreProperties>
</file>