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serviço\"/>
    </mc:Choice>
  </mc:AlternateContent>
  <bookViews>
    <workbookView xWindow="0" yWindow="0" windowWidth="28800" windowHeight="13020" firstSheet="14" activeTab="17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  <sheet name="CALCULANDO PREÇO À VISTA (2)" sheetId="24" r:id="rId1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4" l="1"/>
  <c r="C35" i="24"/>
  <c r="C27" i="24"/>
  <c r="D6" i="24"/>
  <c r="D8" i="24" s="1"/>
  <c r="D11" i="24" s="1"/>
  <c r="C34" i="24" s="1"/>
  <c r="D4" i="24"/>
  <c r="C29" i="4"/>
  <c r="C14" i="19"/>
  <c r="B5" i="2"/>
  <c r="B18" i="2"/>
  <c r="C36" i="24" l="1"/>
  <c r="C38" i="24" s="1"/>
  <c r="C40" i="24" s="1"/>
  <c r="B2" i="2"/>
  <c r="D4" i="4" s="1"/>
  <c r="C35" i="4"/>
  <c r="C27" i="4" l="1"/>
  <c r="C7" i="3" l="1"/>
  <c r="C9" i="19" l="1"/>
  <c r="C12" i="19" s="1"/>
  <c r="D3" i="11" l="1"/>
  <c r="C9" i="3" l="1"/>
  <c r="D6" i="4" l="1"/>
  <c r="D8" i="4" s="1"/>
  <c r="D11" i="4" s="1"/>
  <c r="D5" i="11"/>
  <c r="D7" i="11" s="1"/>
  <c r="D4" i="13" l="1"/>
  <c r="D5" i="13" s="1"/>
  <c r="C34" i="4"/>
  <c r="C36" i="4" l="1"/>
  <c r="C38" i="4" s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<sst xmlns="http://schemas.openxmlformats.org/spreadsheetml/2006/main" count="256" uniqueCount="166">
  <si>
    <t>Despesas Fixas</t>
  </si>
  <si>
    <t>AGUA</t>
  </si>
  <si>
    <t>ASSINATURA JORNAL</t>
  </si>
  <si>
    <t>FUNCIONÁRIOS CESTA BASICA</t>
  </si>
  <si>
    <t>FUNCIONÁRIOS PLANO DE SAUDE</t>
  </si>
  <si>
    <t>FUNCIONÁRIOS RESCISÃO</t>
  </si>
  <si>
    <t>INTERNET</t>
  </si>
  <si>
    <t>IPVA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</si>
  <si>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</si>
  <si>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</si>
  <si>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</si>
  <si>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</si>
  <si>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</si>
  <si>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</si>
  <si>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</si>
  <si>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</si>
  <si>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</si>
  <si>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</si>
  <si>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ALUGUEL OUTROS</t>
  </si>
  <si>
    <t>DOC/TED</t>
  </si>
  <si>
    <t>ALUGUEL E CONDOMÍNIO DO IMÓVEL</t>
  </si>
  <si>
    <t>ENERGIA ELÉTRICA</t>
  </si>
  <si>
    <t>LIMPEZA</t>
  </si>
  <si>
    <t>ESTACIONAMENTO</t>
  </si>
  <si>
    <t>TÁXI</t>
  </si>
  <si>
    <t>CORREIOS</t>
  </si>
  <si>
    <t>CARTÓRIO</t>
  </si>
  <si>
    <t>OUTRAS DESPESAS</t>
  </si>
  <si>
    <t>FUNCIONÁRIOS SALÁRIOS</t>
  </si>
  <si>
    <t>FUNCIONÁRIOS  FGTS</t>
  </si>
  <si>
    <t>FUNCIONÁRIOS  FGTS MULTA</t>
  </si>
  <si>
    <t xml:space="preserve">FUNCIONÁRIOS VT E VR </t>
  </si>
  <si>
    <t>FUNCIONÁRIOS INSS PARTE EMPRESA</t>
  </si>
  <si>
    <t>FUNCIONÁRIOS 13º SALÁRIO E FÉRIAS (PREVISÃO)</t>
  </si>
  <si>
    <t>FUNCIONÁRIOS OUTRAS DESPESAS (UNIFORMES)</t>
  </si>
  <si>
    <t xml:space="preserve">JUROS </t>
  </si>
  <si>
    <t>CONTABILIDADE</t>
  </si>
  <si>
    <t>TARIFAS DIVERSAS BANCOS</t>
  </si>
  <si>
    <t>INFORMATICA E SISTEMA</t>
  </si>
  <si>
    <t>MANUTENÇÃO VEÍCULO</t>
  </si>
  <si>
    <t>MANUTENÇÕES DIVERSAS</t>
  </si>
  <si>
    <t>CURSOS E TREINAMENTO</t>
  </si>
  <si>
    <t>DEPRECIAÇÃO(PREVISÃO)</t>
  </si>
  <si>
    <t>SITE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</si>
  <si>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</si>
  <si>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</si>
  <si>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</si>
  <si>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</si>
  <si>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</si>
  <si>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</si>
  <si>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</si>
  <si>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</si>
  <si>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</si>
  <si>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</si>
  <si>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</si>
  <si>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</si>
  <si>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</si>
  <si>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</si>
  <si>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</si>
  <si>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</si>
  <si>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</si>
  <si>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</si>
  <si>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</si>
  <si>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</si>
  <si>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</si>
  <si>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</si>
  <si>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</si>
  <si>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</si>
  <si>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</si>
  <si>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</si>
  <si>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</si>
  <si>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</si>
  <si>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</si>
  <si>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</si>
  <si>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</si>
  <si>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</si>
  <si>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</si>
  <si>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</si>
  <si>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</si>
  <si>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</si>
  <si>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</si>
  <si>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</si>
  <si>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</si>
  <si>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</si>
  <si>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</si>
  <si>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</si>
  <si>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</si>
  <si>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</si>
  <si>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</si>
  <si>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</si>
  <si>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</si>
  <si>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</si>
  <si>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</si>
  <si>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</si>
  <si>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</si>
  <si>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</si>
  <si>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</si>
  <si>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</si>
  <si>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</si>
  <si>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</si>
  <si>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</si>
  <si>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</si>
  <si>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</si>
  <si>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</si>
  <si>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</si>
  <si>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</si>
  <si>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</si>
  <si>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</si>
  <si>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</si>
  <si>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</si>
  <si>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</si>
  <si>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</si>
  <si>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</si>
  <si>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</si>
  <si>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</si>
  <si>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</si>
  <si>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</si>
  <si>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</si>
  <si>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</si>
  <si>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</si>
  <si>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</si>
  <si>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</si>
  <si>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</si>
  <si>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</si>
  <si>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</si>
  <si>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</si>
  <si>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</si>
  <si>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</si>
  <si>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</si>
  <si>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</si>
  <si>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</si>
  <si>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</si>
  <si>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</si>
  <si>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</si>
  <si>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</si>
  <si>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</si>
  <si>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</si>
  <si>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</si>
  <si>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</si>
  <si>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</si>
  <si>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</si>
  <si>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</si>
  <si>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</si>
  <si>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</si>
  <si>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</si>
  <si>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</si>
  <si>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</si>
  <si>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</si>
  <si>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</si>
  <si>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</si>
  <si>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</si>
  <si>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</si>
  <si>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</si>
  <si>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</si>
  <si>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CARTÃO DE CREDITO</t>
  </si>
  <si>
    <t xml:space="preserve">MARKETING </t>
  </si>
  <si>
    <t>CELULAR</t>
  </si>
  <si>
    <t>Produto A:</t>
  </si>
  <si>
    <t>Produto B:</t>
  </si>
  <si>
    <t>Produto C:</t>
  </si>
  <si>
    <t xml:space="preserve"> Produto D:</t>
  </si>
  <si>
    <t>Produto E:</t>
  </si>
  <si>
    <t>DAS</t>
  </si>
  <si>
    <t>Combustível</t>
  </si>
  <si>
    <t>100 / (100 - 26)</t>
  </si>
  <si>
    <t>capital de 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</si>
</sst>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43" fontId="6" fillId="0" borderId="0" xfId="0" applyNumberFormat="1" applyFont="1"/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  <xf numFmtId="12" fontId="13" fillId="7" borderId="6" xfId="2" applyNumberFormat="1" applyFont="1" applyFill="1" applyBorder="1" applyAlignment="1" applyProtection="1">
      <alignment horizontal="right" vertical="center" wrapText="1"/>
      <protection locked="0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400800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4008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438900" y="2390774"/>
          <a:ext cx="304800" cy="104775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438900" y="3638550"/>
          <a:ext cx="228600" cy="1914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467475" y="6276975"/>
          <a:ext cx="228600" cy="962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105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zoomScale="130" zoomScaleNormal="130" workbookViewId="0">
      <selection activeCell="D4" sqref="D4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55</v>
      </c>
      <c r="C3" s="14" t="s">
        <v>51</v>
      </c>
      <c r="D3" s="15">
        <v>5</v>
      </c>
    </row>
    <row r="4" spans="2:4" ht="21.95" customHeight="1" x14ac:dyDescent="0.25">
      <c r="B4" s="16" t="s">
        <v>106</v>
      </c>
      <c r="C4" s="16" t="s">
        <v>53</v>
      </c>
      <c r="D4" s="16">
        <f>'CUSTO HORA DO TRABALHO'!D7</f>
        <v>246.86727941176471</v>
      </c>
    </row>
    <row r="5" spans="2:4" ht="21.95" customHeight="1" x14ac:dyDescent="0.25">
      <c r="B5" s="14" t="s">
        <v>107</v>
      </c>
      <c r="C5" s="14" t="s">
        <v>53</v>
      </c>
      <c r="D5" s="14">
        <f>D4*D3</f>
        <v>1234.3363970588236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36" sqref="C36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108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zoomScale="130" zoomScaleNormal="130" workbookViewId="0">
      <selection activeCell="C4" sqref="C4:D4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62</v>
      </c>
      <c r="C3" s="57">
        <v>10</v>
      </c>
      <c r="D3" s="58"/>
    </row>
    <row r="4" spans="2:4" x14ac:dyDescent="0.25">
      <c r="B4" s="14" t="s">
        <v>157</v>
      </c>
      <c r="C4" s="55">
        <v>0</v>
      </c>
      <c r="D4" s="56"/>
    </row>
    <row r="5" spans="2:4" x14ac:dyDescent="0.25">
      <c r="B5" s="14" t="s">
        <v>158</v>
      </c>
      <c r="C5" s="55">
        <v>0</v>
      </c>
      <c r="D5" s="56"/>
    </row>
    <row r="6" spans="2:4" x14ac:dyDescent="0.25">
      <c r="B6" s="14" t="s">
        <v>159</v>
      </c>
      <c r="C6" s="55">
        <v>0</v>
      </c>
      <c r="D6" s="56"/>
    </row>
    <row r="7" spans="2:4" x14ac:dyDescent="0.25">
      <c r="B7" s="14" t="s">
        <v>160</v>
      </c>
      <c r="C7" s="55">
        <v>0</v>
      </c>
      <c r="D7" s="56"/>
    </row>
    <row r="8" spans="2:4" x14ac:dyDescent="0.25">
      <c r="B8" s="14" t="s">
        <v>161</v>
      </c>
      <c r="C8" s="55">
        <v>0</v>
      </c>
      <c r="D8" s="56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B29" sqref="B29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145</v>
      </c>
    </row>
    <row r="5" spans="2:2" ht="20.100000000000001" customHeight="1" x14ac:dyDescent="0.25">
      <c r="B5" s="11" t="s">
        <v>146</v>
      </c>
    </row>
    <row r="6" spans="2:2" ht="20.100000000000001" customHeight="1" x14ac:dyDescent="0.25">
      <c r="B6" s="11" t="s">
        <v>109</v>
      </c>
    </row>
    <row r="7" spans="2:2" ht="20.100000000000001" customHeight="1" thickBot="1" x14ac:dyDescent="0.3">
      <c r="B7" s="12" t="s">
        <v>110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98</v>
      </c>
    </row>
    <row r="11" spans="2:2" ht="20.100000000000001" customHeight="1" x14ac:dyDescent="0.25">
      <c r="B11" s="11" t="s">
        <v>99</v>
      </c>
    </row>
    <row r="12" spans="2:2" ht="20.100000000000001" customHeight="1" x14ac:dyDescent="0.25">
      <c r="B12" s="11" t="s">
        <v>111</v>
      </c>
    </row>
    <row r="13" spans="2:2" ht="20.100000000000001" customHeight="1" x14ac:dyDescent="0.25">
      <c r="B13" s="11" t="s">
        <v>112</v>
      </c>
    </row>
    <row r="14" spans="2:2" ht="20.100000000000001" customHeight="1" x14ac:dyDescent="0.25">
      <c r="B14" s="11" t="s">
        <v>101</v>
      </c>
    </row>
    <row r="15" spans="2:2" ht="20.100000000000001" customHeight="1" thickBot="1" x14ac:dyDescent="0.3">
      <c r="B15" s="12" t="s">
        <v>102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6"/>
  <sheetViews>
    <sheetView showGridLines="0" topLeftCell="A2" zoomScale="190" zoomScaleNormal="190" workbookViewId="0">
      <selection activeCell="C15" sqref="C15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113</v>
      </c>
      <c r="C3" s="33" t="s">
        <v>67</v>
      </c>
    </row>
    <row r="4" spans="2:3" ht="20.100000000000001" customHeight="1" x14ac:dyDescent="0.25">
      <c r="B4" s="14" t="s">
        <v>63</v>
      </c>
      <c r="C4" s="38">
        <v>0.06</v>
      </c>
    </row>
    <row r="5" spans="2:3" ht="20.100000000000001" customHeight="1" x14ac:dyDescent="0.25">
      <c r="B5" s="14" t="s">
        <v>64</v>
      </c>
      <c r="C5" s="38"/>
    </row>
    <row r="6" spans="2:3" ht="20.100000000000001" customHeight="1" x14ac:dyDescent="0.25">
      <c r="B6" s="14" t="s">
        <v>65</v>
      </c>
      <c r="C6" s="38"/>
    </row>
    <row r="7" spans="2:3" ht="20.100000000000001" customHeight="1" x14ac:dyDescent="0.25">
      <c r="B7" s="14" t="s">
        <v>66</v>
      </c>
      <c r="C7" s="38"/>
    </row>
    <row r="8" spans="2:3" ht="20.100000000000001" customHeight="1" x14ac:dyDescent="0.25">
      <c r="B8" s="14" t="s">
        <v>68</v>
      </c>
      <c r="C8" s="38">
        <v>0.2</v>
      </c>
    </row>
    <row r="9" spans="2:3" ht="20.100000000000001" customHeight="1" x14ac:dyDescent="0.25">
      <c r="B9" s="36" t="s">
        <v>69</v>
      </c>
      <c r="C9" s="37">
        <f>SUM(C4:C8)</f>
        <v>0.26</v>
      </c>
    </row>
    <row r="10" spans="2:3" ht="20.100000000000001" customHeight="1" x14ac:dyDescent="0.25"/>
    <row r="11" spans="2:3" ht="20.100000000000001" customHeight="1" x14ac:dyDescent="0.25">
      <c r="B11" s="21" t="s">
        <v>114</v>
      </c>
    </row>
    <row r="12" spans="2:3" ht="20.100000000000001" customHeight="1" x14ac:dyDescent="0.25">
      <c r="B12" s="14" t="s">
        <v>115</v>
      </c>
      <c r="C12" s="40">
        <f>C9</f>
        <v>0.26</v>
      </c>
    </row>
    <row r="13" spans="2:3" ht="20.100000000000001" customHeight="1" x14ac:dyDescent="0.25">
      <c r="B13" s="14" t="s">
        <v>116</v>
      </c>
      <c r="C13" s="14" t="s">
        <v>164</v>
      </c>
    </row>
    <row r="14" spans="2:3" ht="20.100000000000001" customHeight="1" x14ac:dyDescent="0.25">
      <c r="B14" s="14" t="s">
        <v>117</v>
      </c>
      <c r="C14" s="39">
        <f>100/(100-26)</f>
        <v>1.3513513513513513</v>
      </c>
    </row>
    <row r="15" spans="2:3" ht="20.100000000000001" customHeight="1" x14ac:dyDescent="0.25"/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39" sqref="B39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118</v>
      </c>
    </row>
    <row r="5" spans="2:2" x14ac:dyDescent="0.25">
      <c r="B5" s="11" t="s">
        <v>77</v>
      </c>
    </row>
    <row r="6" spans="2:2" x14ac:dyDescent="0.25">
      <c r="B6" s="11" t="s">
        <v>119</v>
      </c>
    </row>
    <row r="7" spans="2:2" ht="15.75" thickBot="1" x14ac:dyDescent="0.3">
      <c r="B7" s="12" t="s">
        <v>78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44"/>
  <sheetViews>
    <sheetView showGridLines="0" topLeftCell="A19" zoomScale="150" zoomScaleNormal="150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1.5703125" style="1" bestFit="1" customWidth="1"/>
    <col min="4" max="4" width="10.140625" style="1" bestFit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52</v>
      </c>
      <c r="C2" s="41"/>
      <c r="D2" s="41"/>
      <c r="E2" s="41"/>
    </row>
    <row r="4" spans="2:6" x14ac:dyDescent="0.25">
      <c r="B4" s="44" t="s">
        <v>0</v>
      </c>
      <c r="C4" s="45" t="s">
        <v>53</v>
      </c>
      <c r="D4" s="46">
        <f>'APURAÇÃO DESPESAS FIXAS'!B2</f>
        <v>13429.58</v>
      </c>
    </row>
    <row r="5" spans="2:6" x14ac:dyDescent="0.25">
      <c r="B5"/>
      <c r="C5"/>
      <c r="D5"/>
      <c r="F5" s="1" t="s">
        <v>121</v>
      </c>
    </row>
    <row r="6" spans="2:6" x14ac:dyDescent="0.25">
      <c r="B6" s="44" t="s">
        <v>80</v>
      </c>
      <c r="C6" s="45" t="s">
        <v>51</v>
      </c>
      <c r="D6" s="46">
        <f>'CAPACIDADE PRODUTIVA'!C9</f>
        <v>54.4</v>
      </c>
      <c r="F6" s="1" t="s">
        <v>122</v>
      </c>
    </row>
    <row r="7" spans="2:6" x14ac:dyDescent="0.25">
      <c r="F7" s="1" t="s">
        <v>123</v>
      </c>
    </row>
    <row r="8" spans="2:6" x14ac:dyDescent="0.25">
      <c r="B8" s="47" t="s">
        <v>50</v>
      </c>
      <c r="C8" s="48" t="s">
        <v>53</v>
      </c>
      <c r="D8" s="49">
        <f>D4/D6</f>
        <v>246.86727941176471</v>
      </c>
      <c r="F8" s="1" t="s">
        <v>124</v>
      </c>
    </row>
    <row r="10" spans="2:6" x14ac:dyDescent="0.25">
      <c r="B10" s="44" t="s">
        <v>55</v>
      </c>
      <c r="C10" s="45" t="s">
        <v>51</v>
      </c>
      <c r="D10" s="46">
        <v>8</v>
      </c>
      <c r="F10" s="1" t="s">
        <v>120</v>
      </c>
    </row>
    <row r="11" spans="2:6" x14ac:dyDescent="0.25">
      <c r="B11" s="47" t="s">
        <v>56</v>
      </c>
      <c r="C11" s="48" t="s">
        <v>53</v>
      </c>
      <c r="D11" s="49">
        <f>D8*D10</f>
        <v>1974.9382352941177</v>
      </c>
    </row>
    <row r="13" spans="2:6" x14ac:dyDescent="0.25">
      <c r="B13" s="47" t="s">
        <v>62</v>
      </c>
      <c r="C13" s="48" t="s">
        <v>53</v>
      </c>
      <c r="D13" s="49">
        <v>0</v>
      </c>
    </row>
    <row r="14" spans="2:6" x14ac:dyDescent="0.25">
      <c r="B14" s="44" t="s">
        <v>57</v>
      </c>
      <c r="C14" s="45" t="s">
        <v>53</v>
      </c>
      <c r="D14" s="46"/>
    </row>
    <row r="15" spans="2:6" x14ac:dyDescent="0.25">
      <c r="B15" s="44" t="s">
        <v>58</v>
      </c>
      <c r="C15" s="45" t="s">
        <v>53</v>
      </c>
      <c r="D15" s="46"/>
    </row>
    <row r="16" spans="2:6" x14ac:dyDescent="0.25">
      <c r="B16" s="44" t="s">
        <v>59</v>
      </c>
      <c r="C16" s="45" t="s">
        <v>53</v>
      </c>
      <c r="D16" s="46"/>
      <c r="F16" s="1" t="s">
        <v>125</v>
      </c>
    </row>
    <row r="17" spans="2:6" x14ac:dyDescent="0.25">
      <c r="B17" s="44" t="s">
        <v>60</v>
      </c>
      <c r="C17" s="45" t="s">
        <v>53</v>
      </c>
      <c r="D17" s="46"/>
    </row>
    <row r="18" spans="2:6" x14ac:dyDescent="0.25">
      <c r="B18" s="44" t="s">
        <v>61</v>
      </c>
      <c r="C18" s="45" t="s">
        <v>53</v>
      </c>
      <c r="D18" s="46"/>
    </row>
    <row r="19" spans="2:6" x14ac:dyDescent="0.25">
      <c r="D19" s="42"/>
    </row>
    <row r="20" spans="2:6" x14ac:dyDescent="0.25">
      <c r="B20" s="47" t="s">
        <v>113</v>
      </c>
      <c r="C20" s="48" t="s">
        <v>67</v>
      </c>
    </row>
    <row r="21" spans="2:6" x14ac:dyDescent="0.25">
      <c r="B21" s="44" t="s">
        <v>63</v>
      </c>
      <c r="C21" s="45">
        <v>0.06</v>
      </c>
    </row>
    <row r="22" spans="2:6" x14ac:dyDescent="0.25">
      <c r="B22" s="44" t="s">
        <v>64</v>
      </c>
      <c r="C22" s="45">
        <v>0.1</v>
      </c>
    </row>
    <row r="23" spans="2:6" x14ac:dyDescent="0.25">
      <c r="B23" s="44" t="s">
        <v>65</v>
      </c>
      <c r="C23" s="45">
        <v>8.7999999999999995E-2</v>
      </c>
    </row>
    <row r="24" spans="2:6" x14ac:dyDescent="0.25">
      <c r="B24" s="44" t="s">
        <v>66</v>
      </c>
      <c r="C24" s="45"/>
    </row>
    <row r="25" spans="2:6" x14ac:dyDescent="0.25">
      <c r="B25" s="44" t="s">
        <v>68</v>
      </c>
      <c r="C25" s="45">
        <v>0.2</v>
      </c>
      <c r="F25" s="1" t="s">
        <v>126</v>
      </c>
    </row>
    <row r="27" spans="2:6" x14ac:dyDescent="0.25">
      <c r="B27" s="47" t="s">
        <v>69</v>
      </c>
      <c r="C27" s="48">
        <f>SUM(C21:C25)</f>
        <v>0.44800000000000001</v>
      </c>
    </row>
    <row r="28" spans="2:6" x14ac:dyDescent="0.25">
      <c r="C28" s="43"/>
    </row>
    <row r="29" spans="2:6" x14ac:dyDescent="0.25">
      <c r="B29" s="47" t="s">
        <v>70</v>
      </c>
      <c r="C29" s="49">
        <f>100/(100-44.8)</f>
        <v>1.8115942028985506</v>
      </c>
    </row>
    <row r="32" spans="2:6" x14ac:dyDescent="0.25">
      <c r="B32" s="21" t="s">
        <v>71</v>
      </c>
    </row>
    <row r="34" spans="2:8" x14ac:dyDescent="0.25">
      <c r="B34" s="44" t="s">
        <v>72</v>
      </c>
      <c r="C34" s="50">
        <f>D11</f>
        <v>1974.9382352941177</v>
      </c>
    </row>
    <row r="35" spans="2:8" x14ac:dyDescent="0.25">
      <c r="B35" s="44" t="s">
        <v>73</v>
      </c>
      <c r="C35" s="50">
        <f>D13</f>
        <v>0</v>
      </c>
    </row>
    <row r="36" spans="2:8" x14ac:dyDescent="0.25">
      <c r="B36" s="47" t="s">
        <v>74</v>
      </c>
      <c r="C36" s="51">
        <f>C34+C35</f>
        <v>1974.9382352941177</v>
      </c>
    </row>
    <row r="37" spans="2:8" x14ac:dyDescent="0.25">
      <c r="F37" s="1" t="s">
        <v>128</v>
      </c>
    </row>
    <row r="38" spans="2:8" x14ac:dyDescent="0.25">
      <c r="B38" s="21" t="s">
        <v>75</v>
      </c>
      <c r="C38" s="52">
        <f>C36*C29</f>
        <v>3577.7866581415174</v>
      </c>
    </row>
    <row r="40" spans="2:8" x14ac:dyDescent="0.25">
      <c r="B40" s="21" t="s">
        <v>97</v>
      </c>
      <c r="C40" s="52">
        <f>C38</f>
        <v>3577.7866581415174</v>
      </c>
      <c r="E40" s="54"/>
      <c r="H40" s="54"/>
    </row>
    <row r="41" spans="2:8" x14ac:dyDescent="0.25">
      <c r="F41" s="54"/>
    </row>
    <row r="42" spans="2:8" x14ac:dyDescent="0.25">
      <c r="C42" s="54"/>
    </row>
    <row r="43" spans="2:8" x14ac:dyDescent="0.25">
      <c r="C43" s="54"/>
      <c r="E43" s="54"/>
    </row>
    <row r="44" spans="2:8" x14ac:dyDescent="0.25">
      <c r="C44" s="54"/>
    </row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44"/>
  <sheetViews>
    <sheetView showGridLines="0" tabSelected="1" topLeftCell="A13" zoomScale="150" zoomScaleNormal="150" workbookViewId="0">
      <selection activeCell="C30" sqref="C30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1.5703125" style="1" bestFit="1" customWidth="1"/>
    <col min="4" max="4" width="10.140625" style="1" bestFit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52</v>
      </c>
      <c r="C2" s="41"/>
      <c r="D2" s="41"/>
      <c r="E2" s="41"/>
    </row>
    <row r="4" spans="2:6" x14ac:dyDescent="0.25">
      <c r="B4" s="44" t="s">
        <v>0</v>
      </c>
      <c r="C4" s="45" t="s">
        <v>53</v>
      </c>
      <c r="D4" s="46">
        <f>'APURAÇÃO DESPESAS FIXAS'!B2</f>
        <v>13429.58</v>
      </c>
    </row>
    <row r="5" spans="2:6" x14ac:dyDescent="0.25">
      <c r="B5"/>
      <c r="C5"/>
      <c r="D5"/>
      <c r="F5" s="1" t="s">
        <v>121</v>
      </c>
    </row>
    <row r="6" spans="2:6" x14ac:dyDescent="0.25">
      <c r="B6" s="44" t="s">
        <v>80</v>
      </c>
      <c r="C6" s="45" t="s">
        <v>51</v>
      </c>
      <c r="D6" s="46">
        <f>'CAPACIDADE PRODUTIVA'!C9</f>
        <v>54.4</v>
      </c>
      <c r="F6" s="1" t="s">
        <v>122</v>
      </c>
    </row>
    <row r="7" spans="2:6" x14ac:dyDescent="0.25">
      <c r="F7" s="1" t="s">
        <v>123</v>
      </c>
    </row>
    <row r="8" spans="2:6" x14ac:dyDescent="0.25">
      <c r="B8" s="47" t="s">
        <v>50</v>
      </c>
      <c r="C8" s="48" t="s">
        <v>53</v>
      </c>
      <c r="D8" s="49">
        <f>D4/D6</f>
        <v>246.86727941176471</v>
      </c>
      <c r="F8" s="1" t="s">
        <v>124</v>
      </c>
    </row>
    <row r="10" spans="2:6" x14ac:dyDescent="0.25">
      <c r="B10" s="44" t="s">
        <v>55</v>
      </c>
      <c r="C10" s="45" t="s">
        <v>51</v>
      </c>
      <c r="D10" s="46">
        <v>40</v>
      </c>
      <c r="F10" s="1" t="s">
        <v>120</v>
      </c>
    </row>
    <row r="11" spans="2:6" x14ac:dyDescent="0.25">
      <c r="B11" s="47" t="s">
        <v>56</v>
      </c>
      <c r="C11" s="48" t="s">
        <v>53</v>
      </c>
      <c r="D11" s="49">
        <f>D8*D10</f>
        <v>9874.6911764705892</v>
      </c>
    </row>
    <row r="13" spans="2:6" x14ac:dyDescent="0.25">
      <c r="B13" s="47" t="s">
        <v>62</v>
      </c>
      <c r="C13" s="48" t="s">
        <v>53</v>
      </c>
      <c r="D13" s="49">
        <v>2510</v>
      </c>
    </row>
    <row r="14" spans="2:6" x14ac:dyDescent="0.25">
      <c r="B14" s="44" t="s">
        <v>57</v>
      </c>
      <c r="C14" s="45" t="s">
        <v>53</v>
      </c>
      <c r="D14" s="46"/>
    </row>
    <row r="15" spans="2:6" x14ac:dyDescent="0.25">
      <c r="B15" s="44" t="s">
        <v>58</v>
      </c>
      <c r="C15" s="45" t="s">
        <v>53</v>
      </c>
      <c r="D15" s="46"/>
    </row>
    <row r="16" spans="2:6" x14ac:dyDescent="0.25">
      <c r="B16" s="44" t="s">
        <v>59</v>
      </c>
      <c r="C16" s="45" t="s">
        <v>53</v>
      </c>
      <c r="D16" s="46"/>
      <c r="F16" s="1" t="s">
        <v>125</v>
      </c>
    </row>
    <row r="17" spans="2:6" x14ac:dyDescent="0.25">
      <c r="B17" s="44" t="s">
        <v>60</v>
      </c>
      <c r="C17" s="45" t="s">
        <v>53</v>
      </c>
      <c r="D17" s="46"/>
    </row>
    <row r="18" spans="2:6" x14ac:dyDescent="0.25">
      <c r="B18" s="44" t="s">
        <v>61</v>
      </c>
      <c r="C18" s="45" t="s">
        <v>53</v>
      </c>
      <c r="D18" s="46"/>
    </row>
    <row r="19" spans="2:6" x14ac:dyDescent="0.25">
      <c r="D19" s="42"/>
    </row>
    <row r="20" spans="2:6" x14ac:dyDescent="0.25">
      <c r="B20" s="47" t="s">
        <v>113</v>
      </c>
      <c r="C20" s="48" t="s">
        <v>67</v>
      </c>
    </row>
    <row r="21" spans="2:6" x14ac:dyDescent="0.25">
      <c r="B21" s="44" t="s">
        <v>63</v>
      </c>
      <c r="C21" s="45"/>
    </row>
    <row r="22" spans="2:6" x14ac:dyDescent="0.25">
      <c r="B22" s="44" t="s">
        <v>64</v>
      </c>
      <c r="C22" s="45"/>
    </row>
    <row r="23" spans="2:6" x14ac:dyDescent="0.25">
      <c r="B23" s="44" t="s">
        <v>65</v>
      </c>
      <c r="C23" s="45"/>
    </row>
    <row r="24" spans="2:6" x14ac:dyDescent="0.25">
      <c r="B24" s="44" t="s">
        <v>66</v>
      </c>
      <c r="C24" s="45"/>
    </row>
    <row r="25" spans="2:6" x14ac:dyDescent="0.25">
      <c r="B25" s="44" t="s">
        <v>68</v>
      </c>
      <c r="C25" s="45">
        <v>0.15</v>
      </c>
      <c r="F25" s="1" t="s">
        <v>126</v>
      </c>
    </row>
    <row r="27" spans="2:6" x14ac:dyDescent="0.25">
      <c r="B27" s="47" t="s">
        <v>69</v>
      </c>
      <c r="C27" s="48">
        <f>SUM(C21:C25)</f>
        <v>0.15</v>
      </c>
    </row>
    <row r="28" spans="2:6" x14ac:dyDescent="0.25">
      <c r="C28" s="43"/>
    </row>
    <row r="29" spans="2:6" x14ac:dyDescent="0.25">
      <c r="B29" s="47" t="s">
        <v>70</v>
      </c>
      <c r="C29" s="49">
        <f>100/(100-15)</f>
        <v>1.1764705882352942</v>
      </c>
    </row>
    <row r="32" spans="2:6" x14ac:dyDescent="0.25">
      <c r="B32" s="21" t="s">
        <v>71</v>
      </c>
    </row>
    <row r="34" spans="2:8" x14ac:dyDescent="0.25">
      <c r="B34" s="44" t="s">
        <v>72</v>
      </c>
      <c r="C34" s="50">
        <f>D11</f>
        <v>9874.6911764705892</v>
      </c>
    </row>
    <row r="35" spans="2:8" x14ac:dyDescent="0.25">
      <c r="B35" s="44" t="s">
        <v>73</v>
      </c>
      <c r="C35" s="50">
        <f>D13</f>
        <v>2510</v>
      </c>
    </row>
    <row r="36" spans="2:8" x14ac:dyDescent="0.25">
      <c r="B36" s="47" t="s">
        <v>74</v>
      </c>
      <c r="C36" s="51">
        <f>C34+C35</f>
        <v>12384.691176470589</v>
      </c>
    </row>
    <row r="37" spans="2:8" x14ac:dyDescent="0.25">
      <c r="F37" s="1" t="s">
        <v>128</v>
      </c>
    </row>
    <row r="38" spans="2:8" x14ac:dyDescent="0.25">
      <c r="B38" s="21" t="s">
        <v>75</v>
      </c>
      <c r="C38" s="52">
        <f>C36*C29</f>
        <v>14570.224913494811</v>
      </c>
    </row>
    <row r="40" spans="2:8" x14ac:dyDescent="0.25">
      <c r="B40" s="21" t="s">
        <v>97</v>
      </c>
      <c r="C40" s="52">
        <f>C38</f>
        <v>14570.224913494811</v>
      </c>
      <c r="E40" s="54"/>
      <c r="H40" s="54"/>
    </row>
    <row r="41" spans="2:8" x14ac:dyDescent="0.25">
      <c r="F41" s="54"/>
    </row>
    <row r="42" spans="2:8" x14ac:dyDescent="0.25">
      <c r="C42" s="54"/>
    </row>
    <row r="43" spans="2:8" x14ac:dyDescent="0.25">
      <c r="C43" s="54"/>
      <c r="E43" s="54"/>
    </row>
    <row r="44" spans="2:8" x14ac:dyDescent="0.25">
      <c r="C44" s="54"/>
    </row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21" sqref="B21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90</v>
      </c>
    </row>
    <row r="6" spans="2:2" ht="60.75" customHeight="1" x14ac:dyDescent="0.25">
      <c r="B6" s="3" t="s">
        <v>89</v>
      </c>
    </row>
    <row r="7" spans="2:2" ht="18" customHeight="1" x14ac:dyDescent="0.25">
      <c r="B7" s="4" t="s">
        <v>91</v>
      </c>
    </row>
    <row r="8" spans="2:2" ht="42.75" customHeight="1" x14ac:dyDescent="0.25">
      <c r="B8" s="3" t="s">
        <v>92</v>
      </c>
    </row>
    <row r="9" spans="2:2" ht="20.25" customHeight="1" x14ac:dyDescent="0.25">
      <c r="B9" s="4" t="s">
        <v>127</v>
      </c>
    </row>
    <row r="10" spans="2:2" ht="39" customHeight="1" x14ac:dyDescent="0.25">
      <c r="B10" s="3" t="s">
        <v>103</v>
      </c>
    </row>
    <row r="11" spans="2:2" ht="18" customHeight="1" x14ac:dyDescent="0.25">
      <c r="B11" s="3" t="s">
        <v>129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13" workbookViewId="0">
      <selection activeCell="G13" sqref="G13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149</v>
      </c>
    </row>
    <row r="4" spans="2:2" ht="18" customHeight="1" x14ac:dyDescent="0.25">
      <c r="B4" s="7" t="s">
        <v>150</v>
      </c>
    </row>
    <row r="5" spans="2:2" ht="18" customHeight="1" x14ac:dyDescent="0.25">
      <c r="B5" s="7" t="s">
        <v>84</v>
      </c>
    </row>
    <row r="6" spans="2:2" ht="18" customHeight="1" x14ac:dyDescent="0.25">
      <c r="B6" s="7" t="s">
        <v>83</v>
      </c>
    </row>
    <row r="7" spans="2:2" ht="18" customHeight="1" x14ac:dyDescent="0.25">
      <c r="B7" s="8"/>
    </row>
    <row r="8" spans="2:2" ht="18" customHeight="1" x14ac:dyDescent="0.25">
      <c r="B8" s="7" t="s">
        <v>151</v>
      </c>
    </row>
    <row r="9" spans="2:2" ht="18" customHeight="1" x14ac:dyDescent="0.25">
      <c r="B9" s="7" t="s">
        <v>54</v>
      </c>
    </row>
    <row r="10" spans="2:2" ht="18" customHeight="1" x14ac:dyDescent="0.25">
      <c r="B10" s="7" t="s">
        <v>93</v>
      </c>
    </row>
    <row r="11" spans="2:2" ht="18" customHeight="1" x14ac:dyDescent="0.25">
      <c r="B11" s="7" t="s">
        <v>152</v>
      </c>
    </row>
    <row r="12" spans="2:2" ht="18" customHeight="1" x14ac:dyDescent="0.25">
      <c r="B12" s="7" t="s">
        <v>85</v>
      </c>
    </row>
    <row r="13" spans="2:2" ht="18" customHeight="1" x14ac:dyDescent="0.25">
      <c r="B13" s="7" t="s">
        <v>86</v>
      </c>
    </row>
    <row r="14" spans="2:2" ht="18" customHeight="1" x14ac:dyDescent="0.25">
      <c r="B14" s="8"/>
    </row>
    <row r="15" spans="2:2" ht="18" customHeight="1" x14ac:dyDescent="0.25">
      <c r="B15" s="7" t="s">
        <v>87</v>
      </c>
    </row>
    <row r="16" spans="2:2" ht="18" customHeight="1" x14ac:dyDescent="0.25">
      <c r="B16" s="7" t="s">
        <v>130</v>
      </c>
    </row>
    <row r="17" spans="2:2" ht="18" customHeight="1" x14ac:dyDescent="0.25">
      <c r="B17" s="8"/>
    </row>
    <row r="18" spans="2:2" ht="18" customHeight="1" x14ac:dyDescent="0.25">
      <c r="B18" s="7" t="s">
        <v>131</v>
      </c>
    </row>
    <row r="19" spans="2:2" ht="18" customHeight="1" x14ac:dyDescent="0.25">
      <c r="B19" s="8"/>
    </row>
    <row r="20" spans="2:2" ht="18" customHeight="1" x14ac:dyDescent="0.25">
      <c r="B20" s="7" t="s">
        <v>132</v>
      </c>
    </row>
    <row r="21" spans="2:2" ht="18" customHeight="1" x14ac:dyDescent="0.25">
      <c r="B21" s="8"/>
    </row>
    <row r="22" spans="2:2" ht="18" customHeight="1" x14ac:dyDescent="0.25">
      <c r="B22" s="7" t="s">
        <v>133</v>
      </c>
    </row>
    <row r="23" spans="2:2" ht="18" customHeight="1" x14ac:dyDescent="0.25">
      <c r="B23" s="7" t="s">
        <v>134</v>
      </c>
    </row>
    <row r="24" spans="2:2" ht="18" customHeight="1" x14ac:dyDescent="0.25">
      <c r="B24" s="8"/>
    </row>
    <row r="25" spans="2:2" ht="18" customHeight="1" x14ac:dyDescent="0.25">
      <c r="B25" s="7" t="s">
        <v>98</v>
      </c>
    </row>
    <row r="26" spans="2:2" ht="18" customHeight="1" x14ac:dyDescent="0.25">
      <c r="B26" s="7" t="s">
        <v>99</v>
      </c>
    </row>
    <row r="27" spans="2:2" ht="18" customHeight="1" x14ac:dyDescent="0.25">
      <c r="B27" s="7" t="s">
        <v>135</v>
      </c>
    </row>
    <row r="28" spans="2:2" ht="18" customHeight="1" x14ac:dyDescent="0.25">
      <c r="B28" s="7" t="s">
        <v>100</v>
      </c>
    </row>
    <row r="29" spans="2:2" ht="18" customHeight="1" x14ac:dyDescent="0.25">
      <c r="B29" s="7" t="s">
        <v>101</v>
      </c>
    </row>
    <row r="30" spans="2:2" ht="18" customHeight="1" x14ac:dyDescent="0.25">
      <c r="B30" s="7" t="s">
        <v>102</v>
      </c>
    </row>
    <row r="31" spans="2:2" ht="18" customHeight="1" x14ac:dyDescent="0.25">
      <c r="B31" s="8"/>
    </row>
    <row r="32" spans="2:2" ht="18" customHeight="1" x14ac:dyDescent="0.25">
      <c r="B32" s="7" t="s">
        <v>76</v>
      </c>
    </row>
    <row r="33" spans="2:2" ht="18" customHeight="1" x14ac:dyDescent="0.25">
      <c r="B33" s="7" t="s">
        <v>77</v>
      </c>
    </row>
    <row r="34" spans="2:2" ht="18" customHeight="1" x14ac:dyDescent="0.25">
      <c r="B34" s="7" t="s">
        <v>119</v>
      </c>
    </row>
    <row r="35" spans="2:2" ht="18" customHeight="1" x14ac:dyDescent="0.25">
      <c r="B35" s="7" t="s">
        <v>136</v>
      </c>
    </row>
    <row r="36" spans="2:2" ht="18" customHeight="1" x14ac:dyDescent="0.25">
      <c r="B36" s="8"/>
    </row>
    <row r="37" spans="2:2" ht="18" customHeight="1" x14ac:dyDescent="0.25">
      <c r="B37" s="7" t="s">
        <v>81</v>
      </c>
    </row>
    <row r="38" spans="2:2" ht="18" customHeight="1" x14ac:dyDescent="0.25">
      <c r="B38" s="7" t="s">
        <v>82</v>
      </c>
    </row>
    <row r="39" spans="2:2" ht="18" customHeight="1" x14ac:dyDescent="0.25">
      <c r="B39" s="9" t="s">
        <v>137</v>
      </c>
    </row>
    <row r="40" spans="2:2" ht="18" customHeight="1" x14ac:dyDescent="0.25">
      <c r="B40" s="7" t="s">
        <v>138</v>
      </c>
    </row>
    <row r="41" spans="2:2" ht="18" customHeight="1" x14ac:dyDescent="0.25">
      <c r="B41" s="7" t="s">
        <v>139</v>
      </c>
    </row>
    <row r="42" spans="2:2" ht="18" customHeight="1" x14ac:dyDescent="0.25">
      <c r="B42" s="7" t="s">
        <v>140</v>
      </c>
    </row>
    <row r="43" spans="2:2" ht="18" customHeight="1" x14ac:dyDescent="0.25">
      <c r="B43" s="7" t="s">
        <v>141</v>
      </c>
    </row>
    <row r="44" spans="2:2" ht="18" customHeight="1" x14ac:dyDescent="0.25">
      <c r="B44" s="7" t="s">
        <v>147</v>
      </c>
    </row>
    <row r="45" spans="2:2" ht="18" customHeight="1" x14ac:dyDescent="0.25">
      <c r="B45" s="7" t="s">
        <v>142</v>
      </c>
    </row>
    <row r="46" spans="2:2" ht="18" customHeight="1" x14ac:dyDescent="0.25">
      <c r="B46" s="7" t="s">
        <v>143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37" sqref="B37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148</v>
      </c>
    </row>
    <row r="5" spans="2:2" ht="18" customHeight="1" x14ac:dyDescent="0.25">
      <c r="B5" s="11" t="s">
        <v>84</v>
      </c>
    </row>
    <row r="6" spans="2:2" ht="21" customHeight="1" thickBot="1" x14ac:dyDescent="0.3">
      <c r="B6" s="12" t="s">
        <v>83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260" zoomScaleNormal="260" workbookViewId="0">
      <selection activeCell="B7" sqref="B7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13429.58</v>
      </c>
      <c r="D2" s="8"/>
    </row>
    <row r="3" spans="1:4" x14ac:dyDescent="0.25">
      <c r="A3" s="17" t="s">
        <v>162</v>
      </c>
      <c r="B3" s="19"/>
      <c r="D3" s="8"/>
    </row>
    <row r="4" spans="1:4" x14ac:dyDescent="0.25">
      <c r="A4" s="18" t="s">
        <v>1</v>
      </c>
      <c r="B4" s="20">
        <v>45</v>
      </c>
      <c r="D4" s="8"/>
    </row>
    <row r="5" spans="1:4" x14ac:dyDescent="0.25">
      <c r="A5" s="17" t="s">
        <v>20</v>
      </c>
      <c r="B5" s="19">
        <f>1350</f>
        <v>1350</v>
      </c>
    </row>
    <row r="6" spans="1:4" x14ac:dyDescent="0.25">
      <c r="A6" s="18" t="s">
        <v>165</v>
      </c>
      <c r="B6" s="20">
        <v>1000</v>
      </c>
    </row>
    <row r="7" spans="1:4" x14ac:dyDescent="0.25">
      <c r="A7" s="17" t="s">
        <v>18</v>
      </c>
      <c r="B7" s="19"/>
    </row>
    <row r="8" spans="1:4" x14ac:dyDescent="0.25">
      <c r="A8" s="18" t="s">
        <v>2</v>
      </c>
      <c r="B8" s="20"/>
    </row>
    <row r="9" spans="1:4" x14ac:dyDescent="0.25">
      <c r="A9" s="17" t="s">
        <v>26</v>
      </c>
      <c r="B9" s="19"/>
    </row>
    <row r="10" spans="1:4" x14ac:dyDescent="0.25">
      <c r="A10" s="18" t="s">
        <v>154</v>
      </c>
      <c r="B10" s="20"/>
    </row>
    <row r="11" spans="1:4" x14ac:dyDescent="0.25">
      <c r="A11" s="17" t="s">
        <v>163</v>
      </c>
      <c r="B11" s="19">
        <v>400</v>
      </c>
    </row>
    <row r="12" spans="1:4" x14ac:dyDescent="0.25">
      <c r="A12" s="18" t="s">
        <v>156</v>
      </c>
      <c r="B12" s="20"/>
    </row>
    <row r="13" spans="1:4" x14ac:dyDescent="0.25">
      <c r="A13" s="17" t="s">
        <v>36</v>
      </c>
      <c r="B13" s="19">
        <v>500</v>
      </c>
    </row>
    <row r="14" spans="1:4" x14ac:dyDescent="0.25">
      <c r="A14" s="18" t="s">
        <v>25</v>
      </c>
      <c r="B14" s="20"/>
    </row>
    <row r="15" spans="1:4" x14ac:dyDescent="0.25">
      <c r="A15" s="17" t="s">
        <v>41</v>
      </c>
      <c r="B15" s="19">
        <v>334.58</v>
      </c>
    </row>
    <row r="16" spans="1:4" x14ac:dyDescent="0.25">
      <c r="A16" s="18" t="s">
        <v>42</v>
      </c>
      <c r="B16" s="20"/>
    </row>
    <row r="17" spans="1:2" x14ac:dyDescent="0.25">
      <c r="A17" s="17" t="s">
        <v>19</v>
      </c>
      <c r="B17" s="19"/>
    </row>
    <row r="18" spans="1:2" x14ac:dyDescent="0.25">
      <c r="A18" s="18" t="s">
        <v>21</v>
      </c>
      <c r="B18" s="59">
        <f>170/2</f>
        <v>85</v>
      </c>
    </row>
    <row r="19" spans="1:2" x14ac:dyDescent="0.25">
      <c r="A19" s="17" t="s">
        <v>23</v>
      </c>
      <c r="B19" s="19"/>
    </row>
    <row r="20" spans="1:2" x14ac:dyDescent="0.25">
      <c r="A20" s="18" t="s">
        <v>3</v>
      </c>
      <c r="B20" s="20"/>
    </row>
    <row r="21" spans="1:2" x14ac:dyDescent="0.25">
      <c r="A21" s="17" t="s">
        <v>29</v>
      </c>
      <c r="B21" s="19"/>
    </row>
    <row r="22" spans="1:2" x14ac:dyDescent="0.25">
      <c r="A22" s="18" t="s">
        <v>30</v>
      </c>
      <c r="B22" s="20"/>
    </row>
    <row r="23" spans="1:2" x14ac:dyDescent="0.25">
      <c r="A23" s="17" t="s">
        <v>32</v>
      </c>
      <c r="B23" s="19"/>
    </row>
    <row r="24" spans="1:2" x14ac:dyDescent="0.25">
      <c r="A24" s="18" t="s">
        <v>4</v>
      </c>
      <c r="B24" s="20"/>
    </row>
    <row r="25" spans="1:2" x14ac:dyDescent="0.25">
      <c r="A25" s="17" t="s">
        <v>5</v>
      </c>
      <c r="B25" s="19"/>
    </row>
    <row r="26" spans="1:2" x14ac:dyDescent="0.25">
      <c r="A26" s="18" t="s">
        <v>28</v>
      </c>
      <c r="B26" s="20">
        <v>160</v>
      </c>
    </row>
    <row r="27" spans="1:2" x14ac:dyDescent="0.25">
      <c r="A27" s="17" t="s">
        <v>31</v>
      </c>
      <c r="B27" s="19"/>
    </row>
    <row r="28" spans="1:2" x14ac:dyDescent="0.25">
      <c r="A28" s="18" t="s">
        <v>33</v>
      </c>
      <c r="B28" s="20"/>
    </row>
    <row r="29" spans="1:2" x14ac:dyDescent="0.25">
      <c r="A29" s="17" t="s">
        <v>34</v>
      </c>
      <c r="B29" s="19"/>
    </row>
    <row r="30" spans="1:2" x14ac:dyDescent="0.25">
      <c r="A30" s="18" t="s">
        <v>38</v>
      </c>
      <c r="B30" s="20"/>
    </row>
    <row r="31" spans="1:2" x14ac:dyDescent="0.25">
      <c r="A31" s="17" t="s">
        <v>6</v>
      </c>
      <c r="B31" s="19">
        <v>55</v>
      </c>
    </row>
    <row r="32" spans="1:2" x14ac:dyDescent="0.25">
      <c r="A32" s="18" t="s">
        <v>7</v>
      </c>
      <c r="B32" s="20"/>
    </row>
    <row r="33" spans="1:2" x14ac:dyDescent="0.25">
      <c r="A33" s="17" t="s">
        <v>35</v>
      </c>
      <c r="B33" s="19"/>
    </row>
    <row r="34" spans="1:2" x14ac:dyDescent="0.25">
      <c r="A34" s="18" t="s">
        <v>8</v>
      </c>
      <c r="B34" s="20"/>
    </row>
    <row r="35" spans="1:2" x14ac:dyDescent="0.25">
      <c r="A35" s="17" t="s">
        <v>9</v>
      </c>
      <c r="B35" s="19"/>
    </row>
    <row r="36" spans="1:2" x14ac:dyDescent="0.25">
      <c r="A36" s="18" t="s">
        <v>22</v>
      </c>
      <c r="B36" s="20"/>
    </row>
    <row r="37" spans="1:2" x14ac:dyDescent="0.25">
      <c r="A37" s="17" t="s">
        <v>39</v>
      </c>
      <c r="B37" s="19"/>
    </row>
    <row r="38" spans="1:2" x14ac:dyDescent="0.25">
      <c r="A38" s="18" t="s">
        <v>40</v>
      </c>
      <c r="B38" s="20"/>
    </row>
    <row r="39" spans="1:2" x14ac:dyDescent="0.25">
      <c r="A39" s="17" t="s">
        <v>155</v>
      </c>
      <c r="B39" s="19">
        <v>1500</v>
      </c>
    </row>
    <row r="40" spans="1:2" x14ac:dyDescent="0.25">
      <c r="A40" s="18" t="s">
        <v>10</v>
      </c>
      <c r="B40" s="20"/>
    </row>
    <row r="41" spans="1:2" x14ac:dyDescent="0.25">
      <c r="A41" s="17" t="s">
        <v>11</v>
      </c>
      <c r="B41" s="19"/>
    </row>
    <row r="42" spans="1:2" x14ac:dyDescent="0.25">
      <c r="A42" s="18" t="s">
        <v>12</v>
      </c>
      <c r="B42" s="20"/>
    </row>
    <row r="43" spans="1:2" x14ac:dyDescent="0.25">
      <c r="A43" s="17" t="s">
        <v>27</v>
      </c>
      <c r="B43" s="19"/>
    </row>
    <row r="44" spans="1:2" x14ac:dyDescent="0.25">
      <c r="A44" s="18" t="s">
        <v>13</v>
      </c>
      <c r="B44" s="20">
        <v>8000</v>
      </c>
    </row>
    <row r="45" spans="1:2" x14ac:dyDescent="0.25">
      <c r="A45" s="17" t="s">
        <v>14</v>
      </c>
      <c r="B45" s="19"/>
    </row>
    <row r="46" spans="1:2" x14ac:dyDescent="0.25">
      <c r="A46" s="18" t="s">
        <v>15</v>
      </c>
      <c r="B46" s="20"/>
    </row>
    <row r="47" spans="1:2" x14ac:dyDescent="0.25">
      <c r="A47" s="17" t="s">
        <v>16</v>
      </c>
      <c r="B47" s="19"/>
    </row>
    <row r="48" spans="1:2" x14ac:dyDescent="0.25">
      <c r="A48" s="18" t="s">
        <v>43</v>
      </c>
      <c r="B48" s="20"/>
    </row>
    <row r="49" spans="1:2" x14ac:dyDescent="0.25">
      <c r="A49" s="17" t="s">
        <v>37</v>
      </c>
      <c r="B49" s="19"/>
    </row>
    <row r="50" spans="1:2" x14ac:dyDescent="0.25">
      <c r="A50" s="18" t="s">
        <v>24</v>
      </c>
      <c r="B50" s="20"/>
    </row>
    <row r="51" spans="1:2" x14ac:dyDescent="0.25">
      <c r="A51" s="17" t="s">
        <v>17</v>
      </c>
      <c r="B51" s="19"/>
    </row>
    <row r="54" spans="1:2" x14ac:dyDescent="0.25">
      <c r="A54" s="6" t="s">
        <v>150</v>
      </c>
    </row>
    <row r="55" spans="1:2" x14ac:dyDescent="0.25">
      <c r="A55" s="6" t="s">
        <v>84</v>
      </c>
    </row>
    <row r="56" spans="1:2" x14ac:dyDescent="0.25">
      <c r="A56" s="6" t="s">
        <v>83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M30" sqref="M30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95</v>
      </c>
    </row>
    <row r="6" spans="2:2" x14ac:dyDescent="0.25">
      <c r="B6" s="25" t="s">
        <v>54</v>
      </c>
    </row>
    <row r="7" spans="2:2" x14ac:dyDescent="0.25">
      <c r="B7" s="25" t="s">
        <v>93</v>
      </c>
    </row>
    <row r="8" spans="2:2" x14ac:dyDescent="0.25">
      <c r="B8" s="25" t="s">
        <v>94</v>
      </c>
    </row>
    <row r="9" spans="2:2" x14ac:dyDescent="0.25">
      <c r="B9" s="25" t="s">
        <v>85</v>
      </c>
    </row>
    <row r="10" spans="2:2" x14ac:dyDescent="0.25">
      <c r="B10" s="25" t="s">
        <v>86</v>
      </c>
    </row>
    <row r="11" spans="2:2" x14ac:dyDescent="0.25">
      <c r="B11" s="26"/>
    </row>
    <row r="12" spans="2:2" x14ac:dyDescent="0.25">
      <c r="B12" s="25" t="s">
        <v>96</v>
      </c>
    </row>
    <row r="13" spans="2:2" x14ac:dyDescent="0.25">
      <c r="B13" s="25" t="s">
        <v>88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zoomScale="260" zoomScaleNormal="260" workbookViewId="0">
      <selection activeCell="C7" sqref="C7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48</v>
      </c>
      <c r="C2" s="1" t="s">
        <v>79</v>
      </c>
    </row>
    <row r="3" spans="2:3" ht="18" customHeight="1" x14ac:dyDescent="0.25"/>
    <row r="4" spans="2:3" ht="18" customHeight="1" x14ac:dyDescent="0.25">
      <c r="B4" s="17" t="s">
        <v>44</v>
      </c>
      <c r="C4" s="19">
        <v>1</v>
      </c>
    </row>
    <row r="5" spans="2:3" ht="18" customHeight="1" x14ac:dyDescent="0.25">
      <c r="B5" s="18" t="s">
        <v>153</v>
      </c>
      <c r="C5" s="20">
        <v>4</v>
      </c>
    </row>
    <row r="6" spans="2:3" ht="18" customHeight="1" x14ac:dyDescent="0.25">
      <c r="B6" s="17" t="s">
        <v>45</v>
      </c>
      <c r="C6" s="19">
        <v>16</v>
      </c>
    </row>
    <row r="7" spans="2:3" ht="18" customHeight="1" x14ac:dyDescent="0.25">
      <c r="B7" s="18" t="s">
        <v>46</v>
      </c>
      <c r="C7" s="20">
        <f>(C4*C5*C6)</f>
        <v>64</v>
      </c>
    </row>
    <row r="8" spans="2:3" ht="18" customHeight="1" x14ac:dyDescent="0.25">
      <c r="B8" s="17" t="s">
        <v>47</v>
      </c>
      <c r="C8" s="19">
        <v>0.85</v>
      </c>
    </row>
    <row r="9" spans="2:3" ht="18" customHeight="1" x14ac:dyDescent="0.25">
      <c r="B9" s="18" t="s">
        <v>49</v>
      </c>
      <c r="C9" s="20">
        <f>+C7*C8</f>
        <v>54.4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104</v>
      </c>
    </row>
    <row r="6" spans="2:2" x14ac:dyDescent="0.25">
      <c r="B6" s="25" t="s">
        <v>144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zoomScale="150" zoomScaleNormal="150" workbookViewId="0">
      <selection activeCell="F23" sqref="F23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53</v>
      </c>
      <c r="D3" s="53">
        <f>'APURAÇÃO DESPESAS FIXAS'!B2</f>
        <v>13429.58</v>
      </c>
    </row>
    <row r="4" spans="2:4" ht="21.95" customHeight="1" x14ac:dyDescent="0.25"/>
    <row r="5" spans="2:4" ht="21.95" customHeight="1" x14ac:dyDescent="0.25">
      <c r="B5" s="15" t="s">
        <v>80</v>
      </c>
      <c r="C5" s="15" t="s">
        <v>51</v>
      </c>
      <c r="D5" s="15">
        <f>'CAPACIDADE PRODUTIVA'!C9</f>
        <v>54.4</v>
      </c>
    </row>
    <row r="6" spans="2:4" ht="21.95" customHeight="1" x14ac:dyDescent="0.25"/>
    <row r="7" spans="2:4" ht="21.95" customHeight="1" x14ac:dyDescent="0.25">
      <c r="B7" s="30" t="s">
        <v>50</v>
      </c>
      <c r="C7" s="30" t="s">
        <v>53</v>
      </c>
      <c r="D7" s="30">
        <f>D3/D5</f>
        <v>246.86727941176471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  <vt:lpstr>CALCULANDO PREÇO À VISTA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ANA PAULA PAIXAO DE OLIVEIRA</cp:lastModifiedBy>
  <cp:lastPrinted>2023-05-01T19:14:12Z</cp:lastPrinted>
  <dcterms:created xsi:type="dcterms:W3CDTF">2023-04-02T21:45:04Z</dcterms:created>
  <dcterms:modified xsi:type="dcterms:W3CDTF">2025-02-18T15:46:15Z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